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y Option Selling " sheetId="1" r:id="rId4"/>
    <sheet state="visible" name="Case Study" sheetId="2" r:id="rId5"/>
    <sheet state="visible" name="OSS" sheetId="3" r:id="rId6"/>
    <sheet state="visible" name="Charts" sheetId="4" r:id="rId7"/>
    <sheet state="visible" name="expiry stats" sheetId="5" r:id="rId8"/>
    <sheet state="hidden" name="Sheet2" sheetId="6" r:id="rId9"/>
    <sheet state="visible" name="expiry trades" sheetId="7" r:id="rId10"/>
    <sheet state="visible" name="BankNifty Spot" sheetId="8" r:id="rId11"/>
    <sheet state="visible" name="Drawdown in %" sheetId="9" r:id="rId12"/>
  </sheets>
  <definedNames>
    <definedName hidden="1" localSheetId="3" name="_xlnm._FilterDatabase">Charts!$A$1:$C$40</definedName>
    <definedName hidden="1" localSheetId="6" name="_xlnm._FilterDatabase">'expiry trades'!$A$1:$Q$199</definedName>
    <definedName hidden="1" localSheetId="7" name="_xlnm._FilterDatabase">'BankNifty Spot'!$A$1:$L$976</definedName>
  </definedNames>
  <calcPr/>
  <pivotCaches>
    <pivotCache cacheId="0" r:id="rId13"/>
  </pivotCaches>
  <extLst>
    <ext uri="GoogleSheetsCustomDataVersion1">
      <go:sheetsCustomData xmlns:go="http://customooxmlschemas.google.com/" r:id="rId14" roundtripDataSignature="AMtx7mjHOkjTMqmltLd3dRN4xZJdG4Qr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95">
      <text>
        <t xml:space="preserve">======
ID#AAAAG532Z48
Capt. Anup Singh    (2020-09-04 12:18:32)
Banknifty Lot Size changed from 20 to 25</t>
      </text>
    </comment>
  </commentList>
  <extLst>
    <ext uri="GoogleSheetsCustomDataVersion1">
      <go:sheetsCustomData xmlns:go="http://customooxmlschemas.google.com/" r:id="rId1" roundtripDataSignature="AMtx7mhjMpY/TL8+SkueFg6IOIc38uqYmg=="/>
    </ext>
  </extLst>
</comments>
</file>

<file path=xl/sharedStrings.xml><?xml version="1.0" encoding="utf-8"?>
<sst xmlns="http://schemas.openxmlformats.org/spreadsheetml/2006/main" count="2858" uniqueCount="326">
  <si>
    <t>Market View</t>
  </si>
  <si>
    <t>Bearish</t>
  </si>
  <si>
    <t>Option Buyer</t>
  </si>
  <si>
    <t>Buys Put Option</t>
  </si>
  <si>
    <t xml:space="preserve">Option Seller </t>
  </si>
  <si>
    <t>Sells Call Option</t>
  </si>
  <si>
    <t>Lose Money</t>
  </si>
  <si>
    <t>Makes Money</t>
  </si>
  <si>
    <t>Historical Data</t>
  </si>
  <si>
    <r>
      <t xml:space="preserve">Market stay </t>
    </r>
    <r>
      <rPr>
        <rFont val="Calibri"/>
        <b/>
        <color theme="1"/>
        <sz val="16.0"/>
      </rPr>
      <t>range bound</t>
    </r>
    <r>
      <rPr>
        <rFont val="Calibri"/>
        <color theme="1"/>
        <sz val="16.0"/>
      </rPr>
      <t xml:space="preserve"> more than 70% of the time and </t>
    </r>
    <r>
      <rPr>
        <rFont val="Calibri"/>
        <b/>
        <color theme="1"/>
        <sz val="16.0"/>
      </rPr>
      <t>trend</t>
    </r>
    <r>
      <rPr>
        <rFont val="Calibri"/>
        <color theme="1"/>
        <sz val="16.0"/>
      </rPr>
      <t xml:space="preserve"> only 30% of the time</t>
    </r>
  </si>
  <si>
    <t>vol-mageddon</t>
  </si>
  <si>
    <t xml:space="preserve">Options Selling Simplified </t>
  </si>
  <si>
    <t>All values are Bank Nifty spot</t>
  </si>
  <si>
    <t>DATE</t>
  </si>
  <si>
    <t>Yesterday's Close</t>
  </si>
  <si>
    <t>Today's Open</t>
  </si>
  <si>
    <t>% Change</t>
  </si>
  <si>
    <t>Type</t>
  </si>
  <si>
    <t>Trade / No Trade</t>
  </si>
  <si>
    <t>Trading System Rules</t>
  </si>
  <si>
    <t>Step 1</t>
  </si>
  <si>
    <t xml:space="preserve">Yesterday's close </t>
  </si>
  <si>
    <t>Strike</t>
  </si>
  <si>
    <t>Step 2</t>
  </si>
  <si>
    <t>Step 3</t>
  </si>
  <si>
    <t>Net Change %</t>
  </si>
  <si>
    <t>NO OF LOTS</t>
  </si>
  <si>
    <t>CAPITAL/LIMITS</t>
  </si>
  <si>
    <t>MAX DRAWDOWN</t>
  </si>
  <si>
    <t>CAPITAL ADEQUACY</t>
  </si>
  <si>
    <t>STRIKE</t>
  </si>
  <si>
    <t>SPOT</t>
  </si>
  <si>
    <t>CONTRACT VALUE</t>
  </si>
  <si>
    <t>MARGIN REQ</t>
  </si>
  <si>
    <t>LOTS</t>
  </si>
  <si>
    <t>Step 4</t>
  </si>
  <si>
    <t>Positive Change</t>
  </si>
  <si>
    <t>PE</t>
  </si>
  <si>
    <t>Negative Change</t>
  </si>
  <si>
    <t>CE</t>
  </si>
  <si>
    <t>Step 5</t>
  </si>
  <si>
    <t>Round off Todays open</t>
  </si>
  <si>
    <t>Step 6</t>
  </si>
  <si>
    <t>No Trades</t>
  </si>
  <si>
    <t>Daily Change</t>
  </si>
  <si>
    <t>If</t>
  </si>
  <si>
    <t>&gt;</t>
  </si>
  <si>
    <t>&lt;</t>
  </si>
  <si>
    <t>Month</t>
  </si>
  <si>
    <t>Profit Method 1</t>
  </si>
  <si>
    <t>In %</t>
  </si>
  <si>
    <t>Cummulative</t>
  </si>
  <si>
    <t>Year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</si>
  <si>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</si>
  <si>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</si>
  <si>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</si>
  <si>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</si>
  <si>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</si>
  <si>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</si>
  <si>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</si>
  <si>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</si>
  <si>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</si>
  <si>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</si>
  <si>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</si>
  <si>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</si>
  <si>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</si>
  <si>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</si>
  <si>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</si>
  <si>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</si>
  <si>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</si>
  <si>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</si>
  <si>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</si>
  <si>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</si>
  <si>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</si>
  <si>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</si>
  <si>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</si>
  <si>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</si>
  <si>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</si>
  <si>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</si>
  <si>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</si>
  <si>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</si>
  <si>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</si>
  <si>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</si>
  <si>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</si>
  <si>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</si>
  <si>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</si>
  <si>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</si>
  <si>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</si>
  <si>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</si>
  <si>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</si>
  <si>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</si>
  <si>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</si>
  <si>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</si>
  <si>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</si>
  <si>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</si>
  <si>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</si>
  <si>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</si>
  <si>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</si>
  <si>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</si>
  <si>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</si>
  <si>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</si>
  <si>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</si>
  <si>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</si>
  <si>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</si>
  <si>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</si>
  <si>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</si>
  <si>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</si>
  <si>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</si>
  <si>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 xml:space="preserve">(2016 - Current) - Stats </t>
  </si>
  <si>
    <t>2 Times</t>
  </si>
  <si>
    <t>3 Times</t>
  </si>
  <si>
    <t>BankNifty</t>
  </si>
  <si>
    <t>lot Size</t>
  </si>
  <si>
    <t>Value</t>
  </si>
  <si>
    <t>Current Margin Req</t>
  </si>
  <si>
    <t xml:space="preserve"> in %</t>
  </si>
  <si>
    <t>No of expiry</t>
  </si>
  <si>
    <t>Winning expiry</t>
  </si>
  <si>
    <t xml:space="preserve"> </t>
  </si>
  <si>
    <t>Losing expiry</t>
  </si>
  <si>
    <t>Winning accuracy %</t>
  </si>
  <si>
    <t>Average Profit per expiry</t>
  </si>
  <si>
    <t>Worst expiry ever</t>
  </si>
  <si>
    <t>Best expiry ever</t>
  </si>
  <si>
    <t>Total Profits</t>
  </si>
  <si>
    <t>Max Drawdown</t>
  </si>
  <si>
    <t>Average profit per month</t>
  </si>
  <si>
    <t>Sum of Naked Selling</t>
  </si>
  <si>
    <t>Grand Total</t>
  </si>
  <si>
    <t>TYPE</t>
  </si>
  <si>
    <t>OPEN</t>
  </si>
  <si>
    <t>HIGH</t>
  </si>
  <si>
    <t>LOW</t>
  </si>
  <si>
    <t>CLOSE</t>
  </si>
  <si>
    <t>daily change</t>
  </si>
  <si>
    <t>Naked Selling</t>
  </si>
  <si>
    <t>Drawdown</t>
  </si>
  <si>
    <t>Profit/Loss with fixed Stop Loss</t>
  </si>
  <si>
    <t>LIMIT</t>
  </si>
  <si>
    <t>Spot</t>
  </si>
  <si>
    <t>Value per lot</t>
  </si>
  <si>
    <t>Margin Req</t>
  </si>
  <si>
    <t>1 lot</t>
  </si>
  <si>
    <t>in %</t>
  </si>
  <si>
    <t>Date text</t>
  </si>
  <si>
    <t>month</t>
  </si>
  <si>
    <t>year</t>
  </si>
  <si>
    <t>Intraday 9.20 Value</t>
  </si>
  <si>
    <t>09-06-2016</t>
  </si>
  <si>
    <t>30-06-2016</t>
  </si>
  <si>
    <t>14-07-2016</t>
  </si>
  <si>
    <t>21-07-2016</t>
  </si>
  <si>
    <t>28-07-2016</t>
  </si>
  <si>
    <t>04-08-2016</t>
  </si>
  <si>
    <t>11-08-2016</t>
  </si>
  <si>
    <t>18-08-2016</t>
  </si>
  <si>
    <t>25-08-2016</t>
  </si>
  <si>
    <t>01-09-2016</t>
  </si>
  <si>
    <t>08-09-2016</t>
  </si>
  <si>
    <t>15-09-2016</t>
  </si>
  <si>
    <t>22-09-2016</t>
  </si>
  <si>
    <t>29-09-2016</t>
  </si>
  <si>
    <t>13-10-2016</t>
  </si>
  <si>
    <t>20-10-2016</t>
  </si>
  <si>
    <t>27-10-2016</t>
  </si>
  <si>
    <t>03-11-2016</t>
  </si>
  <si>
    <t>17-11-2016</t>
  </si>
  <si>
    <t>01-12-2016</t>
  </si>
  <si>
    <t>15-12-2016</t>
  </si>
  <si>
    <t>29-12-2016</t>
  </si>
  <si>
    <t>12-01-2017</t>
  </si>
  <si>
    <t>19-01-2017</t>
  </si>
  <si>
    <t>02-02-2017</t>
  </si>
  <si>
    <t>09-02-2017</t>
  </si>
  <si>
    <t>16-02-2017</t>
  </si>
  <si>
    <t>23-02-2017</t>
  </si>
  <si>
    <t>02-03-2017</t>
  </si>
  <si>
    <t>09-03-2017</t>
  </si>
  <si>
    <t>16-03-2017</t>
  </si>
  <si>
    <t>30-03-2017</t>
  </si>
  <si>
    <t>06-04-2017</t>
  </si>
  <si>
    <t>13-04-2017</t>
  </si>
  <si>
    <t>20-04-2017</t>
  </si>
  <si>
    <t>27-04-2017</t>
  </si>
  <si>
    <t>04-05-2017</t>
  </si>
  <si>
    <t>18-05-2017</t>
  </si>
  <si>
    <t>25-05-2017</t>
  </si>
  <si>
    <t>01-06-2017</t>
  </si>
  <si>
    <t>08-06-2017</t>
  </si>
  <si>
    <t>22-06-2017</t>
  </si>
  <si>
    <t>29-06-2017</t>
  </si>
  <si>
    <t>13-07-2017</t>
  </si>
  <si>
    <t>10-08-2017</t>
  </si>
  <si>
    <t>17-08-2017</t>
  </si>
  <si>
    <t>24-08-2017</t>
  </si>
  <si>
    <t>31-08-2017</t>
  </si>
  <si>
    <t>07-09-2017</t>
  </si>
  <si>
    <t>14-09-2017</t>
  </si>
  <si>
    <t>21-09-2017</t>
  </si>
  <si>
    <t>28-09-2017</t>
  </si>
  <si>
    <t>05-10-2017</t>
  </si>
  <si>
    <t>12-10-2017</t>
  </si>
  <si>
    <t>19-10-2017</t>
  </si>
  <si>
    <t>26-10-2017</t>
  </si>
  <si>
    <t>02-11-2017</t>
  </si>
  <si>
    <t>09-11-2017</t>
  </si>
  <si>
    <t>16-11-2017</t>
  </si>
  <si>
    <t>23-11-2017</t>
  </si>
  <si>
    <t>30-11-2017</t>
  </si>
  <si>
    <t>07-12-2017</t>
  </si>
  <si>
    <t>14-12-2017</t>
  </si>
  <si>
    <t>21-12-2017</t>
  </si>
  <si>
    <t>28-12-2017</t>
  </si>
  <si>
    <t>04-01-2018</t>
  </si>
  <si>
    <t>11-01-2018</t>
  </si>
  <si>
    <t>18-01-2018</t>
  </si>
  <si>
    <t>25-01-2018</t>
  </si>
  <si>
    <t>01-02-2018</t>
  </si>
  <si>
    <t>08-02-2018</t>
  </si>
  <si>
    <t>15-02-2018</t>
  </si>
  <si>
    <t>01-03-2018</t>
  </si>
  <si>
    <t>08-03-2018</t>
  </si>
  <si>
    <t>15-03-2018</t>
  </si>
  <si>
    <t>05-04-2018</t>
  </si>
  <si>
    <t>12-04-2018</t>
  </si>
  <si>
    <t>19-04-2018</t>
  </si>
  <si>
    <t>26-04-2018</t>
  </si>
  <si>
    <t>03-05-2018</t>
  </si>
  <si>
    <t>17-05-2018</t>
  </si>
  <si>
    <t>24-05-2018</t>
  </si>
  <si>
    <t>31-05-2018</t>
  </si>
  <si>
    <t>14-06-2018</t>
  </si>
  <si>
    <t>21-06-2018</t>
  </si>
  <si>
    <t>28-06-2018</t>
  </si>
  <si>
    <t>05-07-2018</t>
  </si>
  <si>
    <t>12-07-2018</t>
  </si>
  <si>
    <t>19-07-2018</t>
  </si>
  <si>
    <t>09-08-2018</t>
  </si>
  <si>
    <t>16-08-2018</t>
  </si>
  <si>
    <t>23-08-2018</t>
  </si>
  <si>
    <t>30-08-2018</t>
  </si>
  <si>
    <t>06-09-2018</t>
  </si>
  <si>
    <t>12-09-2018</t>
  </si>
  <si>
    <t>19-09-2018</t>
  </si>
  <si>
    <t>27-09-2018</t>
  </si>
  <si>
    <t>04-10-2018</t>
  </si>
  <si>
    <t>11-10-2018</t>
  </si>
  <si>
    <t>17-10-2018</t>
  </si>
  <si>
    <t>25-10-2018</t>
  </si>
  <si>
    <t>01-11-2018</t>
  </si>
  <si>
    <t>06-11-2018</t>
  </si>
  <si>
    <t>15-11-2018</t>
  </si>
  <si>
    <t>22-11-2018</t>
  </si>
  <si>
    <t>29-11-2018</t>
  </si>
  <si>
    <t>06-12-2018</t>
  </si>
  <si>
    <t>13-12-2018</t>
  </si>
  <si>
    <t>20-12-2018</t>
  </si>
  <si>
    <t>27-12-2018</t>
  </si>
  <si>
    <t>03-01-2019</t>
  </si>
  <si>
    <t>10-01-2019</t>
  </si>
  <si>
    <t>17-01-2019</t>
  </si>
  <si>
    <t>24-01-2019</t>
  </si>
  <si>
    <t>31-01-2019</t>
  </si>
  <si>
    <t>07-02-2019</t>
  </si>
  <si>
    <t>14-02-2019</t>
  </si>
  <si>
    <t>21-02-2019</t>
  </si>
  <si>
    <t>28-02-2019</t>
  </si>
  <si>
    <t>07-03-2019</t>
  </si>
  <si>
    <t>14-03-2019</t>
  </si>
  <si>
    <t>20-03-2019</t>
  </si>
  <si>
    <t>28-03-2019</t>
  </si>
  <si>
    <t>04-04-2019</t>
  </si>
  <si>
    <t>11-04-2019</t>
  </si>
  <si>
    <t>18-04-2019</t>
  </si>
  <si>
    <t>25-04-2019</t>
  </si>
  <si>
    <t>02-05-2019</t>
  </si>
  <si>
    <t>09-05-2019</t>
  </si>
  <si>
    <t>16-05-2019</t>
  </si>
  <si>
    <t>23-05-2019</t>
  </si>
  <si>
    <t>30-05-2019</t>
  </si>
  <si>
    <t>06-06-2019</t>
  </si>
  <si>
    <t>13-06-2019</t>
  </si>
  <si>
    <t>20-06-2019</t>
  </si>
  <si>
    <t>27-06-2019</t>
  </si>
  <si>
    <t>04-07-2019</t>
  </si>
  <si>
    <t>11-07-2019</t>
  </si>
  <si>
    <t>18-07-2019</t>
  </si>
  <si>
    <t>25-07-2019</t>
  </si>
  <si>
    <t>01-08-2019</t>
  </si>
  <si>
    <t>08-08-2019</t>
  </si>
  <si>
    <t>14-08-2019</t>
  </si>
  <si>
    <t>22-08-2019</t>
  </si>
  <si>
    <t>29-08-2019</t>
  </si>
  <si>
    <t>05-09-2019</t>
  </si>
  <si>
    <t>12-09-2019</t>
  </si>
  <si>
    <t>19-09-2019</t>
  </si>
  <si>
    <t>26-09-2019</t>
  </si>
  <si>
    <t>03-10-2019</t>
  </si>
  <si>
    <t>10-10-2019</t>
  </si>
  <si>
    <t>17-10-2019</t>
  </si>
  <si>
    <t>24-10-2019</t>
  </si>
  <si>
    <t>31-10-2019</t>
  </si>
  <si>
    <t>07-11-2019</t>
  </si>
  <si>
    <t>14-11-2019</t>
  </si>
  <si>
    <t>21-11-2019</t>
  </si>
  <si>
    <t>28-11-2019</t>
  </si>
  <si>
    <t>Ticker</t>
  </si>
  <si>
    <t>Date/Time</t>
  </si>
  <si>
    <t>open</t>
  </si>
  <si>
    <t>high</t>
  </si>
  <si>
    <t>low</t>
  </si>
  <si>
    <t>close</t>
  </si>
  <si>
    <t>prev close</t>
  </si>
  <si>
    <t>PE/CE</t>
  </si>
  <si>
    <t>intraday change</t>
  </si>
  <si>
    <t>DAY</t>
  </si>
  <si>
    <t>BANKNIFTY</t>
  </si>
  <si>
    <t>Fri</t>
  </si>
  <si>
    <t>Mon</t>
  </si>
  <si>
    <t>PE Days</t>
  </si>
  <si>
    <t>Tue</t>
  </si>
  <si>
    <t>CE DAYS</t>
  </si>
  <si>
    <t>Wed</t>
  </si>
  <si>
    <t>Thu</t>
  </si>
  <si>
    <t>Sat</t>
  </si>
  <si>
    <t>Draw Down in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</si>
</sst>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d"/>
  </numFmts>
  <fonts count="12">
    <font>
      <sz val="11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6.0"/>
      <color theme="1"/>
      <name val="Calibri"/>
    </font>
    <font>
      <b/>
      <sz val="16.0"/>
      <color theme="1"/>
      <name val="Calibri"/>
    </font>
    <font>
      <sz val="18.0"/>
      <color theme="1"/>
      <name val="Calibri"/>
    </font>
    <font>
      <color theme="1"/>
      <name val="Calibri"/>
    </font>
    <font>
      <b/>
      <sz val="12.0"/>
      <color theme="1"/>
      <name val="Calibri"/>
    </font>
    <font>
      <sz val="11.0"/>
      <color theme="1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</fills>
  <borders count="42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/>
    </border>
    <border>
      <left/>
      <right/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Border="1" applyFill="1" applyFont="1"/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3" numFmtId="0" xfId="0" applyAlignment="1" applyBorder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0" fontId="3" numFmtId="0" xfId="0" applyBorder="1" applyFont="1"/>
    <xf borderId="0" fillId="0" fontId="3" numFmtId="0" xfId="0" applyFont="1"/>
    <xf borderId="8" fillId="0" fontId="3" numFmtId="0" xfId="0" applyBorder="1" applyFont="1"/>
    <xf borderId="9" fillId="0" fontId="3" numFmtId="0" xfId="0" applyAlignment="1" applyBorder="1" applyFont="1">
      <alignment horizontal="center"/>
    </xf>
    <xf borderId="10" fillId="0" fontId="4" numFmtId="0" xfId="0" applyBorder="1" applyFont="1"/>
    <xf borderId="11" fillId="2" fontId="3" numFmtId="0" xfId="0" applyAlignment="1" applyBorder="1" applyFont="1">
      <alignment horizontal="center"/>
    </xf>
    <xf borderId="11" fillId="3" fontId="3" numFmtId="0" xfId="0" applyAlignment="1" applyBorder="1" applyFill="1" applyFont="1">
      <alignment horizontal="center"/>
    </xf>
    <xf borderId="0" fillId="0" fontId="5" numFmtId="0" xfId="0" applyAlignment="1" applyFont="1">
      <alignment horizontal="center"/>
    </xf>
    <xf borderId="12" fillId="4" fontId="6" numFmtId="0" xfId="0" applyAlignment="1" applyBorder="1" applyFill="1" applyFont="1">
      <alignment horizontal="center" shrinkToFit="0" wrapText="1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5" fontId="7" numFmtId="0" xfId="0" applyAlignment="1" applyBorder="1" applyFill="1" applyFont="1">
      <alignment horizontal="center"/>
    </xf>
    <xf borderId="21" fillId="0" fontId="4" numFmtId="0" xfId="0" applyBorder="1" applyFont="1"/>
    <xf borderId="22" fillId="0" fontId="4" numFmtId="0" xfId="0" applyBorder="1" applyFont="1"/>
    <xf borderId="12" fillId="6" fontId="8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9" numFmtId="0" xfId="0" applyFont="1"/>
    <xf borderId="4" fillId="0" fontId="6" numFmtId="0" xfId="0" applyAlignment="1" applyBorder="1" applyFont="1">
      <alignment horizontal="center"/>
    </xf>
    <xf borderId="5" fillId="0" fontId="3" numFmtId="0" xfId="0" applyBorder="1" applyFont="1"/>
    <xf borderId="5" fillId="0" fontId="6" numFmtId="0" xfId="0" applyAlignment="1" applyBorder="1" applyFont="1">
      <alignment horizontal="center"/>
    </xf>
    <xf borderId="20" fillId="6" fontId="1" numFmtId="0" xfId="0" applyAlignment="1" applyBorder="1" applyFont="1">
      <alignment horizontal="center"/>
    </xf>
    <xf borderId="0" fillId="0" fontId="3" numFmtId="164" xfId="0" applyFont="1" applyNumberFormat="1"/>
    <xf borderId="5" fillId="0" fontId="6" numFmtId="2" xfId="0" applyAlignment="1" applyBorder="1" applyFont="1" applyNumberFormat="1">
      <alignment horizontal="center"/>
    </xf>
    <xf borderId="5" fillId="0" fontId="7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23" fillId="4" fontId="6" numFmtId="0" xfId="0" applyBorder="1" applyFont="1"/>
    <xf borderId="5" fillId="0" fontId="6" numFmtId="0" xfId="0" applyBorder="1" applyFont="1"/>
    <xf borderId="6" fillId="0" fontId="3" numFmtId="0" xfId="0" applyBorder="1" applyFont="1"/>
    <xf borderId="0" fillId="0" fontId="6" numFmtId="0" xfId="0" applyAlignment="1" applyFont="1">
      <alignment horizontal="center"/>
    </xf>
    <xf borderId="4" fillId="5" fontId="7" numFmtId="0" xfId="0" applyAlignment="1" applyBorder="1" applyFont="1">
      <alignment horizontal="center"/>
    </xf>
    <xf borderId="6" fillId="0" fontId="3" numFmtId="2" xfId="0" applyBorder="1" applyFont="1" applyNumberFormat="1"/>
    <xf borderId="0" fillId="0" fontId="5" numFmtId="0" xfId="0" applyFont="1"/>
    <xf borderId="0" fillId="0" fontId="5" numFmtId="9" xfId="0" applyFont="1" applyNumberFormat="1"/>
    <xf borderId="0" fillId="0" fontId="3" numFmtId="9" xfId="0" applyFont="1" applyNumberFormat="1"/>
    <xf borderId="24" fillId="4" fontId="6" numFmtId="0" xfId="0" applyBorder="1" applyFont="1"/>
    <xf borderId="3" fillId="0" fontId="3" numFmtId="0" xfId="0" applyBorder="1" applyFont="1"/>
    <xf borderId="25" fillId="3" fontId="3" numFmtId="0" xfId="0" applyAlignment="1" applyBorder="1" applyFont="1">
      <alignment horizontal="center"/>
    </xf>
    <xf borderId="26" fillId="0" fontId="4" numFmtId="0" xfId="0" applyBorder="1" applyFont="1"/>
    <xf borderId="27" fillId="0" fontId="10" numFmtId="0" xfId="0" applyBorder="1" applyFont="1"/>
    <xf borderId="8" fillId="0" fontId="10" numFmtId="0" xfId="0" applyBorder="1" applyFont="1"/>
    <xf borderId="9" fillId="0" fontId="3" numFmtId="0" xfId="0" applyBorder="1" applyFont="1"/>
    <xf borderId="10" fillId="0" fontId="3" numFmtId="0" xfId="0" applyBorder="1" applyFont="1"/>
    <xf borderId="28" fillId="2" fontId="3" numFmtId="0" xfId="0" applyAlignment="1" applyBorder="1" applyFont="1">
      <alignment horizontal="center"/>
    </xf>
    <xf borderId="29" fillId="0" fontId="4" numFmtId="0" xfId="0" applyBorder="1" applyFont="1"/>
    <xf borderId="30" fillId="0" fontId="10" numFmtId="0" xfId="0" applyBorder="1" applyFont="1"/>
    <xf borderId="3" fillId="0" fontId="5" numFmtId="0" xfId="0" applyAlignment="1" applyBorder="1" applyFont="1">
      <alignment horizontal="center"/>
    </xf>
    <xf borderId="27" fillId="0" fontId="3" numFmtId="0" xfId="0" applyBorder="1" applyFont="1"/>
    <xf borderId="31" fillId="7" fontId="3" numFmtId="0" xfId="0" applyBorder="1" applyFill="1" applyFont="1"/>
    <xf borderId="31" fillId="0" fontId="3" numFmtId="0" xfId="0" applyBorder="1" applyFont="1"/>
    <xf borderId="32" fillId="0" fontId="3" numFmtId="0" xfId="0" applyBorder="1" applyFont="1"/>
    <xf borderId="33" fillId="2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25" fillId="8" fontId="5" numFmtId="0" xfId="0" applyAlignment="1" applyBorder="1" applyFill="1" applyFont="1">
      <alignment horizontal="center"/>
    </xf>
    <xf borderId="35" fillId="0" fontId="4" numFmtId="0" xfId="0" applyBorder="1" applyFont="1"/>
    <xf borderId="1" fillId="5" fontId="5" numFmtId="0" xfId="0" applyBorder="1" applyFont="1"/>
    <xf borderId="1" fillId="5" fontId="5" numFmtId="9" xfId="0" applyBorder="1" applyFont="1" applyNumberFormat="1"/>
    <xf borderId="36" fillId="5" fontId="5" numFmtId="0" xfId="0" applyBorder="1" applyFont="1"/>
    <xf borderId="36" fillId="5" fontId="5" numFmtId="9" xfId="0" applyBorder="1" applyFont="1" applyNumberFormat="1"/>
    <xf borderId="30" fillId="0" fontId="3" numFmtId="0" xfId="0" applyBorder="1" applyFont="1"/>
    <xf borderId="31" fillId="9" fontId="5" numFmtId="49" xfId="0" applyBorder="1" applyFill="1" applyFont="1" applyNumberFormat="1"/>
    <xf borderId="31" fillId="9" fontId="5" numFmtId="0" xfId="0" applyBorder="1" applyFont="1"/>
    <xf borderId="37" fillId="0" fontId="3" numFmtId="0" xfId="0" applyBorder="1" applyFont="1"/>
    <xf borderId="38" fillId="9" fontId="5" numFmtId="0" xfId="0" applyBorder="1" applyFont="1"/>
    <xf borderId="0" fillId="0" fontId="3" numFmtId="49" xfId="0" applyAlignment="1" applyFont="1" applyNumberFormat="1">
      <alignment horizontal="left"/>
    </xf>
    <xf borderId="0" fillId="0" fontId="3" numFmtId="2" xfId="0" applyFont="1" applyNumberFormat="1"/>
    <xf borderId="39" fillId="0" fontId="3" numFmtId="2" xfId="0" applyBorder="1" applyFont="1" applyNumberFormat="1"/>
    <xf borderId="31" fillId="0" fontId="3" numFmtId="2" xfId="0" applyBorder="1" applyFont="1" applyNumberFormat="1"/>
    <xf borderId="40" fillId="0" fontId="3" numFmtId="0" xfId="0" applyBorder="1" applyFont="1"/>
    <xf borderId="20" fillId="9" fontId="1" numFmtId="0" xfId="0" applyAlignment="1" applyBorder="1" applyFont="1">
      <alignment horizontal="center"/>
    </xf>
    <xf borderId="0" fillId="0" fontId="3" numFmtId="49" xfId="0" applyFont="1" applyNumberFormat="1"/>
    <xf borderId="1" fillId="9" fontId="1" numFmtId="0" xfId="0" applyAlignment="1" applyBorder="1" applyFont="1">
      <alignment horizontal="center"/>
    </xf>
    <xf borderId="31" fillId="6" fontId="8" numFmtId="0" xfId="0" applyAlignment="1" applyBorder="1" applyFont="1">
      <alignment horizontal="center"/>
    </xf>
    <xf borderId="31" fillId="0" fontId="8" numFmtId="0" xfId="0" applyBorder="1" applyFont="1"/>
    <xf borderId="31" fillId="0" fontId="6" numFmtId="0" xfId="0" applyBorder="1" applyFont="1"/>
    <xf borderId="31" fillId="0" fontId="11" numFmtId="0" xfId="0" applyAlignment="1" applyBorder="1" applyFont="1">
      <alignment readingOrder="0"/>
    </xf>
    <xf borderId="31" fillId="0" fontId="6" numFmtId="1" xfId="0" applyBorder="1" applyFont="1" applyNumberFormat="1"/>
    <xf borderId="31" fillId="0" fontId="6" numFmtId="2" xfId="0" applyBorder="1" applyFont="1" applyNumberFormat="1"/>
    <xf borderId="0" fillId="0" fontId="9" numFmtId="49" xfId="0" applyFont="1" applyNumberFormat="1"/>
    <xf borderId="0" fillId="0" fontId="3" numFmtId="0" xfId="0" applyAlignment="1" applyFont="1">
      <alignment horizontal="left"/>
    </xf>
    <xf borderId="31" fillId="6" fontId="3" numFmtId="0" xfId="0" applyAlignment="1" applyBorder="1" applyFont="1">
      <alignment horizontal="left"/>
    </xf>
    <xf borderId="31" fillId="6" fontId="3" numFmtId="49" xfId="0" applyAlignment="1" applyBorder="1" applyFont="1" applyNumberFormat="1">
      <alignment horizontal="left"/>
    </xf>
    <xf borderId="41" fillId="6" fontId="3" numFmtId="0" xfId="0" applyAlignment="1" applyBorder="1" applyFont="1">
      <alignment horizontal="left"/>
    </xf>
    <xf borderId="41" fillId="6" fontId="3" numFmtId="49" xfId="0" applyAlignment="1" applyBorder="1" applyFont="1" applyNumberFormat="1">
      <alignment horizontal="left"/>
    </xf>
    <xf borderId="31" fillId="0" fontId="3" numFmtId="164" xfId="0" applyAlignment="1" applyBorder="1" applyFont="1" applyNumberFormat="1">
      <alignment horizontal="left"/>
    </xf>
    <xf borderId="31" fillId="0" fontId="3" numFmtId="0" xfId="0" applyAlignment="1" applyBorder="1" applyFont="1">
      <alignment horizontal="left"/>
    </xf>
    <xf borderId="31" fillId="0" fontId="3" numFmtId="2" xfId="0" applyAlignment="1" applyBorder="1" applyFont="1" applyNumberFormat="1">
      <alignment horizontal="left"/>
    </xf>
    <xf borderId="31" fillId="0" fontId="3" numFmtId="49" xfId="0" applyAlignment="1" applyBorder="1" applyFont="1" applyNumberFormat="1">
      <alignment horizontal="left"/>
    </xf>
    <xf borderId="0" fillId="0" fontId="3" numFmtId="1" xfId="0" applyAlignment="1" applyFont="1" applyNumberFormat="1">
      <alignment horizontal="left"/>
    </xf>
    <xf borderId="0" fillId="0" fontId="3" numFmtId="2" xfId="0" applyAlignment="1" applyFont="1" applyNumberFormat="1">
      <alignment horizontal="left"/>
    </xf>
    <xf borderId="31" fillId="5" fontId="3" numFmtId="2" xfId="0" applyAlignment="1" applyBorder="1" applyFont="1" applyNumberFormat="1">
      <alignment horizontal="left"/>
    </xf>
    <xf borderId="31" fillId="0" fontId="3" numFmtId="0" xfId="0" applyAlignment="1" applyBorder="1" applyFont="1">
      <alignment horizontal="left" vertical="center"/>
    </xf>
    <xf borderId="31" fillId="0" fontId="3" numFmtId="49" xfId="0" applyAlignment="1" applyBorder="1" applyFont="1" applyNumberFormat="1">
      <alignment horizontal="left" vertical="center"/>
    </xf>
    <xf borderId="31" fillId="0" fontId="3" numFmtId="17" xfId="0" applyAlignment="1" applyBorder="1" applyFont="1" applyNumberFormat="1">
      <alignment horizontal="left"/>
    </xf>
    <xf borderId="0" fillId="0" fontId="3" numFmtId="164" xfId="0" applyAlignment="1" applyFont="1" applyNumberFormat="1">
      <alignment horizontal="left"/>
    </xf>
    <xf borderId="40" fillId="0" fontId="3" numFmtId="0" xfId="0" applyAlignment="1" applyBorder="1" applyFont="1">
      <alignment horizontal="left"/>
    </xf>
    <xf borderId="0" fillId="0" fontId="3" numFmtId="4" xfId="0" applyAlignment="1" applyFont="1" applyNumberFormat="1">
      <alignment horizontal="left"/>
    </xf>
    <xf borderId="0" fillId="0" fontId="3" numFmtId="17" xfId="0" applyAlignment="1" applyFont="1" applyNumberFormat="1">
      <alignment horizontal="left"/>
    </xf>
    <xf borderId="31" fillId="0" fontId="3" numFmtId="164" xfId="0" applyBorder="1" applyFont="1" applyNumberFormat="1"/>
    <xf borderId="0" fillId="0" fontId="3" numFmtId="165" xfId="0" applyFont="1" applyNumberFormat="1"/>
    <xf borderId="0" fillId="0" fontId="3" numFmtId="165" xfId="0" applyAlignment="1" applyFont="1" applyNumberFormat="1">
      <alignment horizontal="left"/>
    </xf>
    <xf borderId="20" fillId="5" fontId="5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Cummulative 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Equity Curve</c:v>
          </c:tx>
          <c:marker>
            <c:symbol val="none"/>
          </c:marker>
          <c:cat>
            <c:strRef>
              <c:f>Charts!$A$2:$A$56</c:f>
            </c:strRef>
          </c:cat>
          <c:val>
            <c:numRef>
              <c:f>Charts!$D$2:$D$56</c:f>
              <c:numCache/>
            </c:numRef>
          </c:val>
          <c:smooth val="0"/>
        </c:ser>
        <c:axId val="914572024"/>
        <c:axId val="555752730"/>
      </c:lineChart>
      <c:catAx>
        <c:axId val="91457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752730"/>
      </c:catAx>
      <c:valAx>
        <c:axId val="555752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572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C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Monthly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Month</c:v>
          </c:tx>
          <c:spPr>
            <a:solidFill>
              <a:schemeClr val="accent1"/>
            </a:solidFill>
          </c:spPr>
          <c:cat>
            <c:strRef>
              <c:f>Charts!$A$2:$A$56</c:f>
            </c:strRef>
          </c:cat>
          <c:val>
            <c:numRef>
              <c:f>Charts!$C$2:$C$56</c:f>
              <c:numCache/>
            </c:numRef>
          </c:val>
        </c:ser>
        <c:axId val="148939925"/>
        <c:axId val="2019709291"/>
      </c:barChart>
      <c:catAx>
        <c:axId val="148939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709291"/>
      </c:catAx>
      <c:valAx>
        <c:axId val="2019709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39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C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Yearly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Profit Method 1</c:v>
          </c:tx>
          <c:spPr>
            <a:solidFill>
              <a:schemeClr val="accent1"/>
            </a:solidFill>
          </c:spPr>
          <c:cat>
            <c:strRef>
              <c:f>Charts!$E$3:$E$6</c:f>
            </c:strRef>
          </c:cat>
          <c:val>
            <c:numRef>
              <c:f>Charts!$F$3:$F$6</c:f>
              <c:numCache/>
            </c:numRef>
          </c:val>
        </c:ser>
        <c:axId val="767196058"/>
        <c:axId val="1897230406"/>
      </c:barChart>
      <c:catAx>
        <c:axId val="767196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230406"/>
      </c:catAx>
      <c:valAx>
        <c:axId val="1897230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196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C0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'expiry trades'!$V$2:$V$199</c:f>
              <c:numCache/>
            </c:numRef>
          </c:val>
          <c:smooth val="0"/>
        </c:ser>
        <c:axId val="1121484391"/>
        <c:axId val="900575882"/>
      </c:lineChart>
      <c:catAx>
        <c:axId val="1121484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575882"/>
      </c:catAx>
      <c:valAx>
        <c:axId val="900575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484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C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0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8.png"/><Relationship Id="rId3" Type="http://schemas.openxmlformats.org/officeDocument/2006/relationships/image" Target="../media/image3.png"/><Relationship Id="rId4" Type="http://schemas.openxmlformats.org/officeDocument/2006/relationships/image" Target="../media/image7.png"/><Relationship Id="rId5" Type="http://schemas.openxmlformats.org/officeDocument/2006/relationships/image" Target="../media/image11.png"/><Relationship Id="rId6" Type="http://schemas.openxmlformats.org/officeDocument/2006/relationships/image" Target="../media/image9.jpg"/><Relationship Id="rId7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33</xdr:row>
      <xdr:rowOff>19050</xdr:rowOff>
    </xdr:from>
    <xdr:ext cx="8077200" cy="38385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11</xdr:row>
      <xdr:rowOff>9525</xdr:rowOff>
    </xdr:from>
    <xdr:ext cx="3286125" cy="253365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11</xdr:row>
      <xdr:rowOff>161925</xdr:rowOff>
    </xdr:from>
    <xdr:ext cx="2371725" cy="26098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12</xdr:row>
      <xdr:rowOff>171450</xdr:rowOff>
    </xdr:from>
    <xdr:ext cx="4543425" cy="19812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16</xdr:row>
      <xdr:rowOff>57150</xdr:rowOff>
    </xdr:from>
    <xdr:ext cx="4676775" cy="23241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171450</xdr:rowOff>
    </xdr:from>
    <xdr:ext cx="7553325" cy="5010150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428625</xdr:colOff>
      <xdr:row>75</xdr:row>
      <xdr:rowOff>66675</xdr:rowOff>
    </xdr:from>
    <xdr:ext cx="6181725" cy="44386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476250</xdr:colOff>
      <xdr:row>98</xdr:row>
      <xdr:rowOff>171450</xdr:rowOff>
    </xdr:from>
    <xdr:ext cx="5943600" cy="117157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74</xdr:row>
      <xdr:rowOff>171450</xdr:rowOff>
    </xdr:from>
    <xdr:ext cx="7715250" cy="267652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304800</xdr:colOff>
      <xdr:row>0</xdr:row>
      <xdr:rowOff>180975</xdr:rowOff>
    </xdr:from>
    <xdr:ext cx="6267450" cy="7924800"/>
    <xdr:pic>
      <xdr:nvPicPr>
        <xdr:cNvPr descr="https://www.zerohedge.com/sites/default/files/inline-images/LJM%20Letter.jpg" id="0" name="image9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161925</xdr:rowOff>
    </xdr:from>
    <xdr:ext cx="5495925" cy="24479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9</xdr:row>
      <xdr:rowOff>114300</xdr:rowOff>
    </xdr:from>
    <xdr:ext cx="6162675" cy="3505200"/>
    <xdr:graphicFrame>
      <xdr:nvGraphicFramePr>
        <xdr:cNvPr id="5154508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180975</xdr:colOff>
      <xdr:row>50</xdr:row>
      <xdr:rowOff>95250</xdr:rowOff>
    </xdr:from>
    <xdr:ext cx="6543675" cy="4191000"/>
    <xdr:graphicFrame>
      <xdr:nvGraphicFramePr>
        <xdr:cNvPr id="98918600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114300</xdr:colOff>
      <xdr:row>31</xdr:row>
      <xdr:rowOff>47625</xdr:rowOff>
    </xdr:from>
    <xdr:ext cx="6696075" cy="3152775"/>
    <xdr:graphicFrame>
      <xdr:nvGraphicFramePr>
        <xdr:cNvPr id="38613602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</xdr:row>
      <xdr:rowOff>0</xdr:rowOff>
    </xdr:from>
    <xdr:ext cx="5724525" cy="3152775"/>
    <xdr:graphicFrame>
      <xdr:nvGraphicFramePr>
        <xdr:cNvPr id="183265696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44" sheet="expiry trades"/>
  </cacheSource>
  <cacheFields>
    <cacheField name="DATE" numFmtId="164">
      <sharedItems containsSemiMixedTypes="0" containsDate="1" containsString="0">
        <d v="2016-06-09T00:00:00Z"/>
        <d v="2016-06-30T00:00:00Z"/>
        <d v="2016-07-14T00:00:00Z"/>
        <d v="2016-07-21T00:00:00Z"/>
        <d v="2016-07-28T00:00:00Z"/>
        <d v="2016-08-04T00:00:00Z"/>
        <d v="2016-08-11T00:00:00Z"/>
        <d v="2016-08-18T00:00:00Z"/>
        <d v="2016-08-25T00:00:00Z"/>
        <d v="2016-09-01T00:00:00Z"/>
        <d v="2016-09-08T00:00:00Z"/>
        <d v="2016-09-15T00:00:00Z"/>
        <d v="2016-09-22T00:00:00Z"/>
        <d v="2016-09-29T00:00:00Z"/>
        <d v="2016-10-13T00:00:00Z"/>
        <d v="2016-10-20T00:00:00Z"/>
        <d v="2016-10-27T00:00:00Z"/>
        <d v="2016-11-03T00:00:00Z"/>
        <d v="2016-11-17T00:00:00Z"/>
        <d v="2016-12-01T00:00:00Z"/>
        <d v="2016-12-15T00:00:00Z"/>
        <d v="2016-12-29T00:00:00Z"/>
        <d v="2017-01-12T00:00:00Z"/>
        <d v="2017-01-19T00:00:00Z"/>
        <d v="2017-02-02T00:00:00Z"/>
        <d v="2017-02-09T00:00:00Z"/>
        <d v="2017-02-16T00:00:00Z"/>
        <d v="2017-02-23T00:00:00Z"/>
        <d v="2017-03-02T00:00:00Z"/>
        <d v="2017-03-09T00:00:00Z"/>
        <d v="2017-03-16T00:00:00Z"/>
        <d v="2017-03-30T00:00:00Z"/>
        <d v="2017-04-06T00:00:00Z"/>
        <d v="2017-04-13T00:00:00Z"/>
        <d v="2017-04-20T00:00:00Z"/>
        <d v="2017-04-27T00:00:00Z"/>
        <d v="2017-05-04T00:00:00Z"/>
        <d v="2017-05-18T00:00:00Z"/>
        <d v="2017-05-25T00:00:00Z"/>
        <d v="2017-06-01T00:00:00Z"/>
        <d v="2017-06-08T00:00:00Z"/>
        <d v="2017-06-22T00:00:00Z"/>
        <d v="2017-06-29T00:00:00Z"/>
        <d v="2017-07-13T00:00:00Z"/>
        <d v="2017-08-10T00:00:00Z"/>
        <d v="2017-08-17T00:00:00Z"/>
        <d v="2017-08-24T00:00:00Z"/>
        <d v="2017-08-31T00:00:00Z"/>
        <d v="2017-09-07T00:00:00Z"/>
        <d v="2017-09-14T00:00:00Z"/>
        <d v="2017-09-21T00:00:00Z"/>
        <d v="2017-09-28T00:00:00Z"/>
        <d v="2017-10-05T00:00:00Z"/>
        <d v="2017-10-12T00:00:00Z"/>
        <d v="2017-10-19T00:00:00Z"/>
        <d v="2017-10-26T00:00:00Z"/>
        <d v="2017-11-02T00:00:00Z"/>
        <d v="2017-11-09T00:00:00Z"/>
        <d v="2017-11-16T00:00:00Z"/>
        <d v="2017-11-23T00:00:00Z"/>
        <d v="2017-11-30T00:00:00Z"/>
        <d v="2017-12-07T00:00:00Z"/>
        <d v="2017-12-14T00:00:00Z"/>
        <d v="2017-12-21T00:00:00Z"/>
        <d v="2017-12-28T00:00:00Z"/>
        <d v="2018-01-04T00:00:00Z"/>
        <d v="2018-01-11T00:00:00Z"/>
        <d v="2018-01-18T00:00:00Z"/>
        <d v="2018-01-25T00:00:00Z"/>
        <d v="2018-02-01T00:00:00Z"/>
        <d v="2018-02-08T00:00:00Z"/>
        <d v="2018-02-15T00:00:00Z"/>
        <d v="2018-03-01T00:00:00Z"/>
        <d v="2018-03-08T00:00:00Z"/>
        <d v="2018-03-15T00:00:00Z"/>
        <d v="2018-04-05T00:00:00Z"/>
        <d v="2018-04-12T00:00:00Z"/>
        <d v="2018-04-19T00:00:00Z"/>
        <d v="2018-04-26T00:00:00Z"/>
        <d v="2018-05-03T00:00:00Z"/>
        <d v="2018-05-17T00:00:00Z"/>
        <d v="2018-05-24T00:00:00Z"/>
        <d v="2018-05-31T00:00:00Z"/>
        <d v="2018-06-14T00:00:00Z"/>
        <d v="2018-06-21T00:00:00Z"/>
        <d v="2018-06-28T00:00:00Z"/>
        <d v="2018-07-05T00:00:00Z"/>
        <d v="2018-07-12T00:00:00Z"/>
        <d v="2018-07-19T00:00:00Z"/>
        <d v="2018-08-09T00:00:00Z"/>
        <d v="2018-08-16T00:00:00Z"/>
        <d v="2018-08-23T00:00:00Z"/>
        <d v="2018-08-30T00:00:00Z"/>
        <d v="2018-09-06T00:00:00Z"/>
        <d v="2018-09-12T00:00:00Z"/>
        <d v="2018-09-19T00:00:00Z"/>
        <d v="2018-09-27T00:00:00Z"/>
        <d v="2018-10-04T00:00:00Z"/>
        <d v="2018-10-11T00:00:00Z"/>
        <d v="2018-10-17T00:00:00Z"/>
        <d v="2018-10-25T00:00:00Z"/>
        <d v="2018-11-01T00:00:00Z"/>
        <d v="2018-11-06T00:00:00Z"/>
        <d v="2018-11-15T00:00:00Z"/>
        <d v="2018-11-22T00:00:00Z"/>
        <d v="2018-11-29T00:00:00Z"/>
        <d v="2018-12-06T00:00:00Z"/>
        <d v="2018-12-13T00:00:00Z"/>
        <d v="2018-12-20T00:00:00Z"/>
        <d v="2018-12-27T00:00:00Z"/>
        <d v="2019-01-03T00:00:00Z"/>
        <d v="2019-01-10T00:00:00Z"/>
        <d v="2019-01-17T00:00:00Z"/>
        <d v="2019-01-24T00:00:00Z"/>
        <d v="2019-01-31T00:00:00Z"/>
        <d v="2019-02-07T00:00:00Z"/>
        <d v="2019-02-14T00:00:00Z"/>
        <d v="2019-02-21T00:00:00Z"/>
        <d v="2019-02-28T00:00:00Z"/>
        <d v="2019-03-07T00:00:00Z"/>
        <d v="2019-03-14T00:00:00Z"/>
        <d v="2019-03-20T00:00:00Z"/>
        <d v="2019-03-28T00:00:00Z"/>
        <d v="2019-04-04T00:00:00Z"/>
        <d v="2019-04-11T00:00:00Z"/>
        <d v="2019-04-18T00:00:00Z"/>
        <d v="2019-04-25T00:00:00Z"/>
        <d v="2019-05-02T00:00:00Z"/>
        <d v="2019-05-09T00:00:00Z"/>
        <d v="2019-05-16T00:00:00Z"/>
        <d v="2019-05-23T00:00:00Z"/>
        <d v="2019-05-30T00:00:00Z"/>
        <d v="2019-06-06T00:00:00Z"/>
        <d v="2019-06-13T00:00:00Z"/>
        <d v="2019-06-20T00:00:00Z"/>
        <d v="2019-06-27T00:00:00Z"/>
        <d v="2019-07-04T00:00:00Z"/>
        <d v="2019-07-11T00:00:00Z"/>
        <d v="2019-07-18T00:00:00Z"/>
        <d v="2019-07-25T00:00:00Z"/>
        <d v="2019-08-01T00:00:00Z"/>
        <d v="2019-08-08T00:00:00Z"/>
        <d v="2019-08-14T00:00:00Z"/>
      </sharedItems>
    </cacheField>
    <cacheField name="TYPE" numFmtId="0">
      <sharedItems>
        <s v="PE"/>
        <s v="CE"/>
      </sharedItems>
    </cacheField>
    <cacheField name="STRIKE" numFmtId="0">
      <sharedItems containsSemiMixedTypes="0" containsString="0" containsNumber="1" containsInteger="1">
        <n v="17900.0"/>
        <n v="17700.0"/>
        <n v="18500.0"/>
        <n v="19100.0"/>
        <n v="19000.0"/>
        <n v="18600.0"/>
        <n v="18700.0"/>
        <n v="19300.0"/>
        <n v="19700.0"/>
        <n v="20300.0"/>
        <n v="19800.0"/>
        <n v="20100.0"/>
        <n v="19400.0"/>
        <n v="19600.0"/>
        <n v="18200.0"/>
        <n v="18000.0"/>
        <n v="18800.0"/>
        <n v="20000.0"/>
        <n v="20200.0"/>
        <n v="20800.0"/>
        <n v="20700.0"/>
        <n v="21100.0"/>
        <n v="21500.0"/>
        <n v="21700.0"/>
        <n v="21800.0"/>
        <n v="22200.0"/>
        <n v="22500.0"/>
        <n v="22900.0"/>
        <n v="23500.0"/>
        <n v="23600.0"/>
        <n v="23200.0"/>
        <n v="23700.0"/>
        <n v="24400.0"/>
        <n v="24300.0"/>
        <n v="24200.0"/>
        <n v="24800.0"/>
        <n v="25000.0"/>
        <n v="23900.0"/>
        <n v="24000.0"/>
        <n v="24100.0"/>
        <n v="25100.0"/>
        <n v="25400.0"/>
        <n v="25200.0"/>
        <n v="25700.0"/>
        <n v="25800.0"/>
        <n v="25500.0"/>
        <n v="25600.0"/>
        <n v="25300.0"/>
        <n v="26700.0"/>
        <n v="27300.0"/>
        <n v="27400.0"/>
        <n v="24700.0"/>
        <n v="26100.0"/>
        <n v="26500.0"/>
        <n v="26400.0"/>
        <n v="26800.0"/>
        <n v="26900.0"/>
        <n v="28100.0"/>
        <n v="27900.0"/>
        <n v="28200.0"/>
        <n v="24600.0"/>
        <n v="24900.0"/>
        <n v="26300.0"/>
        <n v="27200.0"/>
        <n v="27100.0"/>
        <n v="27800.0"/>
        <n v="27500.0"/>
        <n v="27600.0"/>
        <n v="28900.0"/>
        <n v="29700.0"/>
        <n v="30000.0"/>
        <n v="30600.0"/>
        <n v="29800.0"/>
        <n v="29000.0"/>
        <n v="28500.0"/>
        <n v="30900.0"/>
        <n v="31400.0"/>
        <n v="31600.0"/>
        <n v="31000.0"/>
        <n v="30300.0"/>
        <n v="31100.0"/>
        <n v="30800.0"/>
        <n v="28800.0"/>
        <n v="27700.0"/>
      </sharedItems>
    </cacheField>
    <cacheField name="OPEN" numFmtId="0">
      <sharedItems containsSemiMixedTypes="0" containsString="0" containsNumber="1">
        <n v="61.0"/>
        <n v="17.55"/>
        <n v="10.35"/>
        <n v="32.0"/>
        <n v="40.25"/>
        <n v="37.9"/>
        <n v="36.6"/>
        <n v="15.2"/>
        <n v="20.95"/>
        <n v="20.0"/>
        <n v="13.8"/>
        <n v="17.2"/>
        <n v="87.75"/>
        <n v="28.05"/>
        <n v="22.0"/>
        <n v="39.95"/>
        <n v="13.2"/>
        <n v="23.9"/>
        <n v="78.65"/>
        <n v="60.0"/>
        <n v="154.4"/>
        <n v="17.95"/>
        <n v="30.0"/>
        <n v="44.3"/>
        <n v="54.65"/>
        <n v="15.0"/>
        <n v="20.4"/>
        <n v="48.7"/>
        <n v="34.35"/>
        <n v="48.95"/>
        <n v="18.5"/>
        <n v="104.95"/>
        <n v="21.25"/>
        <n v="2.6"/>
        <n v="84.05"/>
        <n v="56.5"/>
        <n v="71.6"/>
        <n v="18.9"/>
        <n v="43.6"/>
        <n v="13.0"/>
        <n v="14.7"/>
        <n v="34.4"/>
        <n v="19.95"/>
        <n v="34.3"/>
        <n v="40.0"/>
        <n v="50.1"/>
        <n v="58.0"/>
        <n v="47.35"/>
        <n v="51.05"/>
        <n v="35.0"/>
        <n v="26.6"/>
        <n v="69.9"/>
        <n v="147.55"/>
        <n v="62.95"/>
        <n v="35.95"/>
        <n v="27.45"/>
        <n v="46.25"/>
        <n v="34.85"/>
        <n v="42.0"/>
        <n v="25.0"/>
        <n v="68.0"/>
        <n v="29.95"/>
        <n v="32.95"/>
        <n v="18.1"/>
        <n v="55.0"/>
        <n v="56.15"/>
        <n v="266.8"/>
        <n v="124.3"/>
        <n v="98.4"/>
        <n v="54.0"/>
        <n v="62.75"/>
        <n v="79.85"/>
        <n v="37.95"/>
        <n v="38.05"/>
        <n v="46.95"/>
        <n v="15.75"/>
        <n v="99.9"/>
        <n v="65.15"/>
        <n v="24.9"/>
        <n v="35.05"/>
        <n v="33.0"/>
        <n v="26.0"/>
        <n v="32.65"/>
        <n v="39.75"/>
        <n v="71.0"/>
        <n v="29.5"/>
        <n v="23.0"/>
        <n v="40.05"/>
        <n v="49.0"/>
        <n v="110.0"/>
        <n v="125.0"/>
        <n v="82.0"/>
        <n v="98.25"/>
        <n v="130.0"/>
        <n v="89.9"/>
        <n v="19.6"/>
        <n v="98.8"/>
        <n v="75.0"/>
        <n v="99.0"/>
        <n v="42.6"/>
        <n v="59.75"/>
        <n v="44.0"/>
        <n v="57.85"/>
        <n v="21.05"/>
        <n v="107.75"/>
        <n v="50.25"/>
        <n v="63.15"/>
        <n v="32.2"/>
        <n v="75.7"/>
        <n v="78.0"/>
        <n v="80.0"/>
        <n v="56.95"/>
        <n v="68.05"/>
        <n v="44.75"/>
        <n v="50.0"/>
        <n v="92.0"/>
        <n v="60.75"/>
        <n v="59.9"/>
        <n v="99.85"/>
        <n v="58.05"/>
        <n v="449.2"/>
        <n v="50.55"/>
        <n v="63.2"/>
        <n v="81.0"/>
        <n v="56.35"/>
        <n v="71.95"/>
        <n v="62.35"/>
        <n v="48.45"/>
        <n v="49.95"/>
        <n v="79.1"/>
        <n v="119.2"/>
      </sharedItems>
    </cacheField>
    <cacheField name="HIGH" numFmtId="0">
      <sharedItems containsSemiMixedTypes="0" containsString="0" containsNumber="1">
        <n v="124.0"/>
        <n v="31.3"/>
        <n v="14.45"/>
        <n v="38.9"/>
        <n v="53.4"/>
        <n v="139.4"/>
        <n v="39.0"/>
        <n v="29.5"/>
        <n v="30.15"/>
        <n v="32.95"/>
        <n v="30.75"/>
        <n v="69.9"/>
        <n v="98.8"/>
        <n v="628.1"/>
        <n v="23.85"/>
        <n v="40.0"/>
        <n v="15.0"/>
        <n v="60.0"/>
        <n v="81.25"/>
        <n v="197.65"/>
        <n v="327.95"/>
        <n v="38.0"/>
        <n v="41.0"/>
        <n v="66.4"/>
        <n v="96.7"/>
        <n v="174.7"/>
        <n v="68.85"/>
        <n v="49.9"/>
        <n v="230.0"/>
        <n v="92.0"/>
        <n v="19.75"/>
        <n v="179.0"/>
        <n v="39.2"/>
        <n v="25.7"/>
        <n v="96.0"/>
        <n v="72.0"/>
        <n v="93.85"/>
        <n v="19.4"/>
        <n v="44.0"/>
        <n v="23.9"/>
        <n v="35.95"/>
        <n v="112.4"/>
        <n v="20.0"/>
        <n v="36.3"/>
        <n v="193.2"/>
        <n v="98.0"/>
        <n v="109.7"/>
        <n v="24.05"/>
        <n v="50.0"/>
        <n v="51.25"/>
        <n v="122.0"/>
        <n v="37.9"/>
        <n v="140.0"/>
        <n v="180.0"/>
        <n v="119.0"/>
        <n v="48.8"/>
        <n v="55.0"/>
        <n v="46.3"/>
        <n v="91.8"/>
        <n v="33.55"/>
        <n v="117.05"/>
        <n v="42.5"/>
        <n v="34.05"/>
        <n v="37.5"/>
        <n v="29.4"/>
        <n v="260.0"/>
        <n v="199.0"/>
        <n v="325.0"/>
        <n v="175.9"/>
        <n v="118.55"/>
        <n v="149.0"/>
        <n v="167.5"/>
        <n v="97.8"/>
        <n v="77.1"/>
        <n v="53.0"/>
        <n v="86.15"/>
        <n v="43.25"/>
        <n v="59.9"/>
        <n v="59.95"/>
        <n v="40.6"/>
        <n v="175.85"/>
        <n v="79.0"/>
        <n v="64.0"/>
        <n v="66.0"/>
        <n v="56.85"/>
        <n v="44.05"/>
        <n v="155.65"/>
        <n v="40.65"/>
        <n v="115.0"/>
        <n v="197.85"/>
        <n v="124.5"/>
        <n v="190.6"/>
        <n v="129.5"/>
        <n v="283.15"/>
        <n v="125.0"/>
        <n v="527.0"/>
        <n v="184.0"/>
        <n v="147.85"/>
        <n v="45.0"/>
        <n v="75.0"/>
        <n v="99.0"/>
        <n v="55.55"/>
        <n v="95.55"/>
        <n v="30.95"/>
        <n v="148.7"/>
        <n v="148.0"/>
        <n v="80.3"/>
        <n v="72.9"/>
        <n v="100.05"/>
        <n v="48.95"/>
        <n v="75.7"/>
        <n v="82.7"/>
        <n v="107.0"/>
        <n v="157.1"/>
        <n v="88.0"/>
        <n v="380.65"/>
        <n v="276.55"/>
        <n v="169.0"/>
        <n v="99.85"/>
        <n v="74.4"/>
        <n v="543.5"/>
        <n v="235.0"/>
        <n v="100.0"/>
        <n v="70.9"/>
        <n v="134.9"/>
        <n v="67.9"/>
        <n v="83.2"/>
        <n v="78.85"/>
        <n v="49.0"/>
        <n v="84.1"/>
        <n v="228.0"/>
        <n v="162.4"/>
      </sharedItems>
    </cacheField>
    <cacheField name="LOW" numFmtId="0">
      <sharedItems containsSemiMixedTypes="0" containsString="0" containsNumber="1">
        <n v="5.2"/>
        <n v="0.05"/>
        <n v="6.05"/>
        <n v="0.1"/>
        <n v="13.3"/>
        <n v="28.75"/>
        <n v="76.9"/>
        <n v="1.5"/>
        <n v="5.0"/>
        <n v="9.2"/>
        <n v="100.0"/>
        <n v="25.0"/>
        <n v="0.55"/>
        <n v="1.7"/>
        <n v="41.2"/>
        <n v="9.0"/>
        <n v="1.0"/>
        <n v="0.6"/>
        <n v="3.1"/>
        <n v="23.65"/>
        <n v="12.35"/>
        <n v="53.3"/>
        <n v="40.0"/>
        <n v="30.0"/>
        <n v="0.0"/>
        <n v="22.0"/>
        <n v="15.2"/>
        <n v="26.0"/>
        <n v="45.0"/>
        <n v="9.45"/>
        <n v="50.0"/>
        <n v="10.25"/>
        <n v="21.15"/>
        <n v="32.0"/>
      </sharedItems>
    </cacheField>
    <cacheField name="CLOSE" numFmtId="0">
      <sharedItems containsSemiMixedTypes="0" containsString="0" containsNumber="1">
        <n v="18.15"/>
        <n v="0.15"/>
        <n v="0.05"/>
        <n v="0.1"/>
        <n v="1.0"/>
        <n v="33.8"/>
        <n v="0.25"/>
        <n v="4.55"/>
        <n v="0.4"/>
        <n v="0.3"/>
        <n v="1.05"/>
        <n v="533.95"/>
        <n v="0.2"/>
        <n v="1.45"/>
        <n v="162.5"/>
        <n v="187.5"/>
        <n v="15.65"/>
        <n v="52.85"/>
        <n v="192.0"/>
        <n v="23.25"/>
        <n v="156.05"/>
        <n v="1.2"/>
        <n v="0.35"/>
        <n v="2.65"/>
        <n v="0.65"/>
        <n v="1.1"/>
        <n v="6.95"/>
        <n v="88.4"/>
        <n v="7.35"/>
        <n v="7.2"/>
        <n v="42.4"/>
        <n v="0.95"/>
        <n v="59.95"/>
        <n v="1.55"/>
        <n v="0.7"/>
        <n v="4.0"/>
        <n v="1.3"/>
        <n v="161.0"/>
        <n v="4.35"/>
        <n v="1.6"/>
        <n v="1.4"/>
        <n v="5.45"/>
        <n v="3.55"/>
        <n v="10.15"/>
        <n v="23.7"/>
        <n v="0.8"/>
        <n v="10.7"/>
        <n v="105.1"/>
        <n v="160.25"/>
        <n v="9.2"/>
        <n v="94.95"/>
        <n v="258.4"/>
        <n v="27.0"/>
        <n v="163.0"/>
        <n v="487.0"/>
        <n v="2.0"/>
        <n v="0.0"/>
        <n v="49.3"/>
        <n v="186.0"/>
        <n v="58.0"/>
        <n v="0.85"/>
        <n v="47.5"/>
        <n v="1.25"/>
        <n v="16.0"/>
        <n v="88.9"/>
        <n v="309.0"/>
        <n v="201.0"/>
        <n v="1.8"/>
        <n v="0.6"/>
        <n v="467.35"/>
        <n v="101.0"/>
        <n v="3.75"/>
        <n v="1.9"/>
      </sharedItems>
    </cacheField>
    <cacheField name="daily change" numFmtId="2">
      <sharedItems containsString="0" containsBlank="1" containsNumber="1">
        <n v="0.05014821583792097"/>
        <n v="0.7654085099406882"/>
        <n v="0.07814618976902173"/>
        <n v="-0.004217585221577547"/>
        <n v="0.14956405626132296"/>
        <n v="0.6606816471347244"/>
        <n v="-0.14371668507812865"/>
        <n v="0.24131819077004257"/>
        <n v="0.1451776230135061"/>
        <n v="0.09197679354747787"/>
        <n v="0.1582797975194629"/>
        <n v="0.09267095782590964"/>
        <n v="1.6372938883271146"/>
        <n v="0.5533351481030145"/>
        <n v="-0.4283086195819605"/>
        <n v="0.4213866608970844"/>
        <n v="-0.16218768605390455"/>
        <n v="-0.13496013605230278"/>
        <n v="0.04082038507231442"/>
        <n v="0.26277928687231306"/>
        <n v="-1.079519123299621"/>
        <n v="-0.08530657224208046"/>
        <n v="0.29447689856612175"/>
        <n v="0.004435283988617208"/>
        <n v="0.16657842422306116"/>
        <n v="0.33217422229247134"/>
        <n v="0.3945208468683787"/>
        <n v="0.09200491651272963"/>
        <n v="0.4871594394659289"/>
        <n v="-0.2708382201092542"/>
        <n v="0.3762188118858608"/>
        <n v="-0.07853715204653751"/>
        <n v="-0.36946893459014346"/>
        <n v="-0.07176878911514055"/>
        <n v="-0.6350796864960804"/>
        <n v="0.1402697945632"/>
        <n v="1.3941624490637594"/>
        <n v="-0.8087739988969281"/>
        <n v="0.1657326180429005"/>
        <n v="-0.1310576824562034"/>
        <n v="0.2660426474425625"/>
        <n v="0.03416460167659006"/>
        <n v="0.32944781447634974"/>
        <n v="0.5140227343224091"/>
        <n v="-0.30421012037119716"/>
        <n v="0.2352921919820605"/>
        <n v="0.2383126069219664"/>
        <n v="0.18779284782813485"/>
        <n v="0.1882273473329877"/>
        <n v="0.10248954969031938"/>
        <n v="-0.12397331469394504"/>
        <n v="-0.03737462179193025"/>
        <n v="0.006013278978823834"/>
        <n v="0.1825161931270209"/>
        <n v="-0.3099069456583149"/>
        <n v="-0.3273299541857921"/>
        <n v="0.07041852929234567"/>
        <n v="0.3837700794342576"/>
        <n v="0.29343072061033587"/>
        <n v="0.23150079657230496"/>
        <n v="-0.39502707815644256"/>
        <n v="0.3359917591482307"/>
        <n v="0.24819652524865815"/>
        <n v="0.06466940453349825"/>
        <n v="-0.12727461704852605"/>
        <n v="0.1937310909766058"/>
        <n v="0.04254937093292992"/>
        <n v="3.03119550027141"/>
        <n v="0.056754828266456704"/>
        <n v="-0.1628958945486567"/>
        <n v="0.35001947798986577"/>
        <n v="0.07754155773689718"/>
        <n v="-0.3387447525430865"/>
        <n v="0.5792633659428067"/>
        <n v="0.010663275879057596"/>
        <n v="1.0980335274249393"/>
        <n v="-0.08506569183109797"/>
        <n v="0.41490222011529404"/>
        <n v="0.07576246050679956"/>
        <n v="-0.07978629787665906"/>
        <n v="0.1949801677860652"/>
        <n v="0.1477518936186394"/>
        <n v="0.9845106693305204"/>
        <n v="-0.11447745732430525"/>
        <n v="0.32984784073921514"/>
        <n v="-0.09574846537539798"/>
        <n v="0.18007146113236402"/>
        <n v="0.45233851179510615"/>
        <n v="0.2950050035527057"/>
        <n v="0.39625905792260024"/>
        <n v="-0.6621653932488011"/>
        <n v="0.2266622785132627"/>
        <n v="0.034013484929553764"/>
        <n v="0.3221794232550011"/>
        <n v="0.326960738599278"/>
        <n v="0.34245474435025036"/>
        <n v="0.25929706064319574"/>
        <n v="-2.4908345488232686"/>
        <n v="-1.1182829491565003"/>
        <n v="1.8606851421137698"/>
        <n v="-0.8885182850440099"/>
        <n v="0.5245842982517198"/>
        <n v="0.05906995903964965"/>
        <n v="0.06189705805789504"/>
        <m/>
        <n v="-0.6806286670990513"/>
        <n v="0.7517682316932536"/>
        <n v="-0.6218313161210913"/>
        <n v="0.7924244445432663"/>
        <n v="0.025391264668967156"/>
        <n v="-0.024711043130698628"/>
        <n v="1.1756718321360033"/>
        <n v="0.08348394080896857"/>
        <n v="0.5354979403925424"/>
        <n v="0.07937275452652784"/>
        <n v="0.34442485512582494"/>
        <n v="0.14561035781194934"/>
        <n v="0.12796079006285296"/>
        <n v="0.5006179827795798"/>
        <n v="0.006046792092821317"/>
        <n v="0.14990106529690406"/>
        <n v="0.17944193558034513"/>
        <n v="0.12867616219571038"/>
        <n v="0.4099065386889262"/>
        <n v="1.5174849133471457"/>
        <n v="-0.2183787561146052"/>
        <n v="0.0330229640643781"/>
        <n v="1.4282532070180955"/>
        <n v="-0.12365975354323772"/>
        <n v="-0.20608407027118114"/>
        <n v="-0.28725331576551066"/>
        <n v="0.09254959307821983"/>
        <n v="0.09546776799567427"/>
        <n v="0.28264340089796075"/>
        <n v="0.6057905583167654"/>
        <n v="-0.09663093165883337"/>
        <n v="0.09947413413465024"/>
        <n v="-0.4553411411661684"/>
        <n v="0.49833857061119763"/>
        <n v="0.564028403374078"/>
      </sharedItems>
    </cacheField>
    <cacheField name="Month" numFmtId="49">
      <sharedItems>
        <s v="Jun-16"/>
        <s v="Jul-16"/>
        <s v="Aug-16"/>
        <s v="Sep-16"/>
        <s v="Oct-16"/>
        <s v="Nov-16"/>
        <s v="Dec-16"/>
        <s v="Jan-17"/>
        <s v="Feb-17"/>
        <s v="Mar-17"/>
        <s v="Apr-17"/>
        <s v="May-17"/>
        <s v="Jun-17"/>
        <s v="Jul-17"/>
        <s v="Aug-17"/>
        <s v="Sep-17"/>
        <s v="Oct-17"/>
        <s v="Nov-17"/>
        <s v="Dec-17"/>
        <s v="Jan-18"/>
        <s v="Feb-18"/>
        <s v="Mar-18"/>
        <s v="Apr-18"/>
        <s v="May-18"/>
        <s v="Jun-18"/>
        <s v="Jul-18"/>
        <s v="Aug-18"/>
        <s v="Sep-18"/>
        <s v="Oct-18"/>
        <s v="Nov-18"/>
        <s v="Dec-18"/>
        <s v="Jan-19"/>
        <s v="Feb-19"/>
        <s v="Mar-19"/>
        <s v="Apr-19"/>
        <s v="May-19"/>
        <s v="Jun-19"/>
        <s v="Jul-19"/>
        <s v="Aug-19"/>
      </sharedItems>
    </cacheField>
    <cacheField name="Year" numFmtId="0">
      <sharedItems containsSemiMixedTypes="0" containsString="0" containsNumber="1" containsInteger="1">
        <n v="2016.0"/>
        <n v="2017.0"/>
        <n v="2018.0"/>
        <n v="2019.0"/>
      </sharedItems>
    </cacheField>
    <cacheField name="month2" numFmtId="49">
      <sharedItems>
        <s v="Jun-16"/>
        <s v="Jul-16"/>
        <s v="Aug-16"/>
        <s v="Sep-16"/>
        <s v="Oct-16"/>
        <s v="Nov-16"/>
        <s v="Dec-16"/>
        <s v="Jan-17"/>
        <s v="Feb-17"/>
        <s v="Mar-17"/>
        <s v="Apr-17"/>
        <s v="May-17"/>
        <s v="Jun-17"/>
        <s v="Jul-17"/>
        <s v="Aug-17"/>
        <s v="Sep-17"/>
        <s v="Oct-17"/>
        <s v="Nov-17"/>
        <s v="Dec-17"/>
        <s v="Jan-18"/>
        <s v="Feb-18"/>
        <s v="Mar-18"/>
        <s v="Apr-18"/>
        <s v="May-18"/>
        <s v="Jun-18"/>
        <s v="Jul-18"/>
        <s v="Aug-18"/>
        <s v="Sep-18"/>
        <s v="Oct-18"/>
        <s v="Nov-18"/>
        <s v="Dec-18"/>
        <s v="Jan-19"/>
        <s v="Feb-19"/>
        <s v="Mar-19"/>
        <s v="Apr-19"/>
        <s v="May-19"/>
        <s v="Jun-19"/>
        <s v="Jul-19"/>
        <s v="Aug-19"/>
      </sharedItems>
    </cacheField>
    <cacheField name="Naked Selling" numFmtId="0">
      <sharedItems containsSemiMixedTypes="0" containsString="0" containsNumber="1">
        <n v="42.85"/>
        <n v="17.400000000000002"/>
        <n v="10.299999999999999"/>
        <n v="31.9"/>
        <n v="39.25"/>
        <n v="4.100000000000001"/>
        <n v="36.35"/>
        <n v="15.1"/>
        <n v="16.4"/>
        <n v="19.6"/>
        <n v="13.5"/>
        <n v="16.2"/>
        <n v="0.0"/>
        <n v="-505.90000000000003"/>
        <n v="21.95"/>
        <n v="39.85"/>
        <n v="12.2"/>
        <n v="23.7"/>
        <n v="77.2"/>
        <n v="-102.5"/>
        <n v="2.299999999999999"/>
        <n v="29.85"/>
        <n v="44.0"/>
        <n v="54.5"/>
        <n v="-37.85"/>
        <n v="20.25"/>
        <n v="47.650000000000006"/>
        <n v="-157.65"/>
        <n v="25.700000000000003"/>
        <n v="18.4"/>
        <n v="-51.10000000000001"/>
        <n v="20.05"/>
        <n v="2.25"/>
        <n v="81.39999999999999"/>
        <n v="55.85"/>
        <n v="18.799999999999997"/>
        <n v="43.300000000000004"/>
        <n v="19.9"/>
        <n v="11.9"/>
        <n v="14.299999999999999"/>
        <n v="27.45"/>
        <n v="19.849999999999998"/>
        <n v="34.199999999999996"/>
        <n v="-48.400000000000006"/>
        <n v="42.75"/>
        <n v="50.8"/>
        <n v="19.8"/>
        <n v="47.15"/>
        <n v="50.9"/>
        <n v="-7.399999999999999"/>
        <n v="25.650000000000002"/>
        <n v="69.75"/>
        <n v="87.60000000000001"/>
        <n v="55.75"/>
        <n v="34.400000000000006"/>
        <n v="26.75"/>
        <n v="46.2"/>
        <n v="30.85"/>
        <n v="41.9"/>
        <n v="24.9"/>
        <n v="67.65"/>
        <n v="29.25"/>
        <n v="12.5"/>
        <n v="32.800000000000004"/>
        <n v="18.0"/>
        <n v="51.8"/>
        <n v="265.2"/>
        <n v="124.0"/>
        <n v="97.0"/>
        <n v="53.75"/>
        <n v="62.6"/>
        <n v="74.39999999999999"/>
        <n v="26.45"/>
        <n v="33.95"/>
        <n v="37.9"/>
        <n v="36.800000000000004"/>
        <n v="-7.949999999999999"/>
        <n v="29.9"/>
        <n v="99.5"/>
        <n v="64.35000000000001"/>
        <n v="14.2"/>
        <n v="34.0"/>
        <n v="32.2"/>
        <n v="25.9"/>
        <n v="-72.44999999999999"/>
        <n v="39.6"/>
        <n v="70.75"/>
        <n v="-130.75"/>
        <n v="12.3"/>
        <n v="48.6"/>
        <n v="30.849999999999998"/>
        <n v="-45.95"/>
        <n v="-148.39999999999998"/>
        <n v="128.0"/>
        <n v="88.9"/>
        <n v="35.0"/>
        <n v="41.6"/>
        <n v="10.450000000000003"/>
        <n v="-142.0"/>
        <n v="-0.14999999999999858"/>
        <n v="20.95"/>
        <n v="60.25"/>
        <n v="49.9"/>
        <n v="62.9"/>
        <n v="30.950000000000003"/>
        <n v="34.7"/>
        <n v="77.95"/>
        <n v="79.95"/>
        <n v="56.650000000000006"/>
        <n v="67.8"/>
        <n v="-44.150000000000006"/>
        <n v="49.0"/>
        <n v="-217.0"/>
        <n v="58.1"/>
        <n v="57.449999999999996"/>
        <n v="-50.45"/>
        <n v="63.050000000000004"/>
        <n v="51.25"/>
        <n v="80.8"/>
        <n v="54.45"/>
        <n v="71.25"/>
        <n v="62.35"/>
        <n v="48.45"/>
        <n v="48.95"/>
        <n v="75.0"/>
        <n v="79.1"/>
        <n v="118.60000000000001"/>
      </sharedItems>
    </cacheField>
    <cacheField name="Drawdown" numFmtId="0">
      <sharedItems containsSemiMixedTypes="0" containsString="0" containsNumber="1">
        <n v="0.0"/>
        <n v="-505.90000000000003"/>
        <n v="-483.95000000000005"/>
        <n v="-444.1"/>
        <n v="-431.90000000000003"/>
        <n v="-408.20000000000005"/>
        <n v="-331.00000000000006"/>
        <n v="-433.50000000000006"/>
        <n v="-431.20000000000005"/>
        <n v="-401.35"/>
        <n v="-357.35"/>
        <n v="-302.85"/>
        <n v="-340.70000000000005"/>
        <n v="-320.45000000000005"/>
        <n v="-272.80000000000007"/>
        <n v="-430.45000000000005"/>
        <n v="-404.75000000000006"/>
        <n v="-386.3500000000001"/>
        <n v="-437.4500000000001"/>
        <n v="-417.4000000000001"/>
        <n v="-415.1500000000001"/>
        <n v="-333.7500000000001"/>
        <n v="-277.9000000000001"/>
        <n v="-259.1000000000001"/>
        <n v="-215.80000000000007"/>
        <n v="-195.90000000000006"/>
        <n v="-184.00000000000006"/>
        <n v="-169.70000000000005"/>
        <n v="-142.25000000000006"/>
        <n v="-122.40000000000006"/>
        <n v="-88.20000000000007"/>
        <n v="-136.60000000000008"/>
        <n v="-93.85000000000008"/>
        <n v="-43.05000000000008"/>
        <n v="-23.25000000000008"/>
        <n v="-7.399999999999999"/>
        <n v="-7.949999999999999"/>
        <n v="-72.44999999999999"/>
        <n v="-32.84999999999999"/>
        <n v="-130.75"/>
        <n v="-118.45"/>
        <n v="-69.85"/>
        <n v="-39.0"/>
        <n v="-84.95"/>
        <n v="-233.34999999999997"/>
        <n v="-105.34999999999997"/>
        <n v="-16.44999999999996"/>
        <n v="-142.0"/>
        <n v="-142.15"/>
        <n v="-121.2"/>
        <n v="-60.95"/>
        <n v="-11.050000000000004"/>
        <n v="-44.150000000000006"/>
        <n v="-217.0"/>
        <n v="-158.9"/>
        <n v="-101.45000000000002"/>
        <n v="-151.90000000000003"/>
        <n v="-88.85000000000002"/>
        <n v="-37.60000000000002"/>
      </sharedItems>
    </cacheField>
    <cacheField name="Profit/Loss with fixed Stop Loss" numFmtId="0">
      <sharedItems containsSemiMixedTypes="0" containsString="0" containsNumber="1">
        <n v="-61.0"/>
        <n v="17.400000000000002"/>
        <n v="10.299999999999999"/>
        <n v="31.9"/>
        <n v="39.25"/>
        <n v="-37.9"/>
        <n v="36.35"/>
        <n v="15.1"/>
        <n v="16.4"/>
        <n v="19.6"/>
        <n v="-13.8"/>
        <n v="-17.2"/>
        <n v="0.0"/>
        <n v="-28.05"/>
        <n v="21.95"/>
        <n v="39.85"/>
        <n v="12.2"/>
        <n v="-23.9"/>
        <n v="77.2"/>
        <n v="-60.0"/>
        <n v="-17.95"/>
        <n v="29.85"/>
        <n v="44.0"/>
        <n v="54.5"/>
        <n v="-15.0"/>
        <n v="-20.4"/>
        <n v="47.650000000000006"/>
        <n v="-34.35"/>
        <n v="25.700000000000003"/>
        <n v="18.4"/>
        <n v="-51.10000000000001"/>
        <n v="20.05"/>
        <n v="-2.6"/>
        <n v="81.39999999999999"/>
        <n v="55.85"/>
        <n v="18.799999999999997"/>
        <n v="43.300000000000004"/>
        <n v="19.9"/>
        <n v="-13.0"/>
        <n v="14.299999999999999"/>
        <n v="-34.4"/>
        <n v="19.849999999999998"/>
        <n v="34.199999999999996"/>
        <n v="-40.0"/>
        <n v="42.75"/>
        <n v="50.8"/>
        <n v="19.8"/>
        <n v="47.15"/>
        <n v="50.9"/>
        <n v="-35.0"/>
        <n v="25.650000000000002"/>
        <n v="-69.9"/>
        <n v="87.60000000000001"/>
        <n v="55.75"/>
        <n v="34.400000000000006"/>
        <n v="-27.45"/>
        <n v="46.2"/>
        <n v="-34.85"/>
        <n v="41.9"/>
        <n v="24.9"/>
        <n v="67.65"/>
        <n v="29.25"/>
        <n v="32.800000000000004"/>
        <n v="18.0"/>
        <n v="-56.15"/>
        <n v="265.2"/>
        <n v="124.0"/>
        <n v="97.0"/>
        <n v="-54.0"/>
        <n v="-62.75"/>
        <n v="74.39999999999999"/>
        <n v="26.45"/>
        <n v="-37.95"/>
        <n v="37.9"/>
        <n v="36.800000000000004"/>
        <n v="-15.75"/>
        <n v="29.9"/>
        <n v="99.5"/>
        <n v="64.35000000000001"/>
        <n v="-24.9"/>
        <n v="34.0"/>
        <n v="32.2"/>
        <n v="25.9"/>
        <n v="-32.65"/>
        <n v="39.6"/>
        <n v="70.75"/>
        <n v="-29.5"/>
        <n v="-23.0"/>
        <n v="-48.95"/>
        <n v="-40.05"/>
        <n v="-49.0"/>
        <n v="-110.0"/>
        <n v="128.0"/>
        <n v="88.9"/>
        <n v="-19.6"/>
        <n v="35.0"/>
        <n v="41.6"/>
        <n v="10.450000000000003"/>
        <n v="-44.0"/>
        <n v="-57.85"/>
        <n v="20.95"/>
        <n v="60.25"/>
        <n v="49.9"/>
        <n v="62.9"/>
        <n v="-32.2"/>
        <n v="34.7"/>
        <n v="77.95"/>
        <n v="79.95"/>
        <n v="56.650000000000006"/>
        <n v="67.8"/>
        <n v="-44.75"/>
        <n v="49.0"/>
        <n v="-92.0"/>
        <n v="-59.9"/>
        <n v="57.449999999999996"/>
        <n v="-50.55"/>
        <n v="63.050000000000004"/>
        <n v="51.25"/>
        <n v="80.8"/>
        <n v="54.45"/>
        <n v="71.25"/>
        <n v="62.35"/>
        <n v="48.45"/>
        <n v="48.95"/>
        <n v="75.0"/>
        <n v="-79.1"/>
        <n v="118.60000000000001"/>
      </sharedItems>
    </cacheField>
    <cacheField name="drawdown2" numFmtId="0">
      <sharedItems containsSemiMixedTypes="0" containsString="0" containsNumber="1">
        <n v="-61.0"/>
        <n v="-43.599999999999994"/>
        <n v="-33.3"/>
        <n v="-1.3999999999999986"/>
        <n v="0.0"/>
        <n v="-37.9"/>
        <n v="-1.5499999999999972"/>
        <n v="-13.8"/>
        <n v="-31.0"/>
        <n v="-59.05"/>
        <n v="-37.099999999999994"/>
        <n v="-23.9"/>
        <n v="-60.0"/>
        <n v="-77.95"/>
        <n v="-48.1"/>
        <n v="-4.100000000000001"/>
        <n v="-15.0"/>
        <n v="-35.4"/>
        <n v="-34.35"/>
        <n v="-8.649999999999999"/>
        <n v="-51.10000000000001"/>
        <n v="-31.050000000000008"/>
        <n v="-33.650000000000006"/>
        <n v="-13.0"/>
        <n v="-34.4"/>
        <n v="-14.55"/>
        <n v="-40.0"/>
        <n v="-35.0"/>
        <n v="-9.349999999999998"/>
        <n v="-79.25"/>
        <n v="-27.45"/>
        <n v="-34.85"/>
        <n v="-56.15"/>
        <n v="-54.0"/>
        <n v="-116.75"/>
        <n v="-42.35000000000001"/>
        <n v="-15.90000000000001"/>
        <n v="-53.85000000000001"/>
        <n v="-15.95000000000001"/>
        <n v="-15.75"/>
        <n v="-24.9"/>
        <n v="-32.65"/>
        <n v="-29.5"/>
        <n v="-52.5"/>
        <n v="-101.45"/>
        <n v="-141.5"/>
        <n v="-190.5"/>
        <n v="-300.5"/>
        <n v="-172.5"/>
        <n v="-83.6"/>
        <n v="-103.19999999999999"/>
        <n v="-68.19999999999999"/>
        <n v="-26.599999999999987"/>
        <n v="-16.149999999999984"/>
        <n v="-60.149999999999984"/>
        <n v="-117.99999999999999"/>
        <n v="-97.04999999999998"/>
        <n v="-36.79999999999998"/>
        <n v="-32.2"/>
        <n v="-44.75"/>
        <n v="-92.0"/>
        <n v="-151.9"/>
        <n v="-94.45000000000002"/>
        <n v="-145.0"/>
        <n v="-81.94999999999999"/>
        <n v="-30.69999999999999"/>
        <n v="-79.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B43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STR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CL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daily chang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Year" compact="0" outline="0" multipleItemSelectionAllowed="1" showAll="0">
      <items>
        <item x="0"/>
        <item x="1"/>
        <item x="2"/>
        <item x="3"/>
        <item t="default"/>
      </items>
    </pivotField>
    <pivotField name="month2" axis="axisRow" compact="0" numFmtId="49" outline="0" multipleItemSelectionAllowed="1" showAll="0" sortType="ascending">
      <items>
        <item x="10"/>
        <item x="22"/>
        <item x="34"/>
        <item x="2"/>
        <item x="14"/>
        <item x="26"/>
        <item x="38"/>
        <item x="6"/>
        <item x="18"/>
        <item x="30"/>
        <item x="8"/>
        <item x="20"/>
        <item x="32"/>
        <item x="7"/>
        <item x="19"/>
        <item x="31"/>
        <item x="1"/>
        <item x="13"/>
        <item x="25"/>
        <item x="37"/>
        <item x="0"/>
        <item x="12"/>
        <item x="24"/>
        <item x="36"/>
        <item x="9"/>
        <item x="21"/>
        <item x="33"/>
        <item x="11"/>
        <item x="23"/>
        <item x="35"/>
        <item x="5"/>
        <item x="17"/>
        <item x="29"/>
        <item x="4"/>
        <item x="16"/>
        <item x="28"/>
        <item x="3"/>
        <item x="15"/>
        <item x="27"/>
        <item t="default"/>
      </items>
    </pivotField>
    <pivotField name="Naked Sell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Drawdow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ofit/Loss with fixed Stop 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drawdown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</pivotFields>
  <rowFields>
    <field x="10"/>
  </rowFields>
  <dataFields>
    <dataField name="Sum of Naked Selling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I1" s="1" t="s">
        <v>0</v>
      </c>
      <c r="L1" s="2" t="s">
        <v>1</v>
      </c>
    </row>
    <row r="3">
      <c r="I3" s="3" t="s">
        <v>2</v>
      </c>
      <c r="J3" s="4"/>
      <c r="K3" s="5" t="s">
        <v>3</v>
      </c>
      <c r="L3" s="6"/>
      <c r="M3" s="7"/>
    </row>
    <row r="4">
      <c r="I4" s="8"/>
      <c r="J4" s="9"/>
      <c r="K4" s="9"/>
      <c r="L4" s="9"/>
      <c r="M4" s="10"/>
    </row>
    <row r="5">
      <c r="I5" s="11" t="s">
        <v>4</v>
      </c>
      <c r="J5" s="12"/>
      <c r="K5" s="5" t="s">
        <v>5</v>
      </c>
      <c r="L5" s="6"/>
      <c r="M5" s="7"/>
    </row>
    <row r="8">
      <c r="B8" s="5" t="s">
        <v>2</v>
      </c>
      <c r="C8" s="6"/>
      <c r="D8" s="13" t="s">
        <v>6</v>
      </c>
      <c r="E8" s="7"/>
      <c r="I8" s="5" t="s">
        <v>2</v>
      </c>
      <c r="J8" s="6"/>
      <c r="K8" s="14" t="s">
        <v>7</v>
      </c>
      <c r="L8" s="7"/>
      <c r="O8" s="5" t="s">
        <v>2</v>
      </c>
      <c r="P8" s="6"/>
      <c r="Q8" s="13" t="s">
        <v>6</v>
      </c>
      <c r="R8" s="7"/>
    </row>
    <row r="9">
      <c r="B9" s="8"/>
      <c r="C9" s="9"/>
      <c r="D9" s="9"/>
      <c r="E9" s="10"/>
      <c r="I9" s="8"/>
      <c r="J9" s="9"/>
      <c r="K9" s="9"/>
      <c r="L9" s="10"/>
      <c r="O9" s="8"/>
      <c r="P9" s="9"/>
      <c r="Q9" s="9"/>
      <c r="R9" s="10"/>
    </row>
    <row r="10">
      <c r="B10" s="5" t="s">
        <v>4</v>
      </c>
      <c r="C10" s="6"/>
      <c r="D10" s="13" t="s">
        <v>6</v>
      </c>
      <c r="E10" s="7"/>
      <c r="I10" s="5" t="s">
        <v>4</v>
      </c>
      <c r="J10" s="6"/>
      <c r="K10" s="14" t="s">
        <v>7</v>
      </c>
      <c r="L10" s="7"/>
      <c r="O10" s="5" t="s">
        <v>4</v>
      </c>
      <c r="P10" s="6"/>
      <c r="Q10" s="14" t="s">
        <v>7</v>
      </c>
      <c r="R10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I29" s="15" t="s">
        <v>8</v>
      </c>
    </row>
    <row r="30" ht="15.75" customHeight="1">
      <c r="G30" s="16" t="s">
        <v>9</v>
      </c>
      <c r="H30" s="17"/>
      <c r="I30" s="17"/>
      <c r="J30" s="17"/>
      <c r="K30" s="17"/>
      <c r="L30" s="17"/>
      <c r="M30" s="17"/>
      <c r="N30" s="18"/>
    </row>
    <row r="31" ht="15.75" customHeight="1">
      <c r="G31" s="19"/>
      <c r="N31" s="20"/>
    </row>
    <row r="32" ht="15.75" customHeight="1">
      <c r="G32" s="21"/>
      <c r="H32" s="22"/>
      <c r="I32" s="22"/>
      <c r="J32" s="22"/>
      <c r="K32" s="22"/>
      <c r="L32" s="22"/>
      <c r="M32" s="22"/>
      <c r="N32" s="2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I8:J8"/>
    <mergeCell ref="K8:L8"/>
    <mergeCell ref="O8:P8"/>
    <mergeCell ref="Q8:R8"/>
    <mergeCell ref="I29:K29"/>
    <mergeCell ref="G30:N32"/>
    <mergeCell ref="B10:C10"/>
    <mergeCell ref="D10:E10"/>
    <mergeCell ref="I10:J10"/>
    <mergeCell ref="K10:L10"/>
    <mergeCell ref="O10:P10"/>
    <mergeCell ref="Q10:R10"/>
    <mergeCell ref="I1:J1"/>
    <mergeCell ref="I3:J3"/>
    <mergeCell ref="K3:M3"/>
    <mergeCell ref="I5:J5"/>
    <mergeCell ref="K5:M5"/>
    <mergeCell ref="B8:C8"/>
    <mergeCell ref="D8:E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I2" s="24" t="s">
        <v>10</v>
      </c>
      <c r="J2" s="25"/>
      <c r="K2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2:K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3" width="7.63"/>
    <col customWidth="1" min="4" max="4" width="12.88"/>
    <col customWidth="1" min="5" max="26" width="7.63"/>
  </cols>
  <sheetData>
    <row r="2">
      <c r="F2" s="27" t="s">
        <v>11</v>
      </c>
      <c r="G2" s="17"/>
      <c r="H2" s="17"/>
      <c r="I2" s="17"/>
      <c r="J2" s="17"/>
      <c r="K2" s="17"/>
      <c r="L2" s="18"/>
    </row>
    <row r="3">
      <c r="F3" s="21"/>
      <c r="G3" s="22"/>
      <c r="H3" s="22"/>
      <c r="I3" s="22"/>
      <c r="J3" s="22"/>
      <c r="K3" s="22"/>
      <c r="L3" s="23"/>
    </row>
    <row r="6">
      <c r="G6" s="28" t="s">
        <v>12</v>
      </c>
    </row>
    <row r="7">
      <c r="D7" s="29"/>
    </row>
    <row r="9">
      <c r="A9" s="30" t="s">
        <v>13</v>
      </c>
      <c r="C9" s="31" t="s">
        <v>14</v>
      </c>
      <c r="D9" s="6"/>
      <c r="E9" s="32"/>
      <c r="F9" s="33" t="s">
        <v>15</v>
      </c>
      <c r="G9" s="6"/>
      <c r="H9" s="32"/>
      <c r="I9" s="33" t="s">
        <v>16</v>
      </c>
      <c r="J9" s="6"/>
      <c r="K9" s="32"/>
      <c r="L9" s="33" t="s">
        <v>17</v>
      </c>
      <c r="M9" s="6"/>
      <c r="N9" s="32"/>
      <c r="O9" s="33" t="s">
        <v>18</v>
      </c>
      <c r="P9" s="6"/>
      <c r="Q9" s="7"/>
      <c r="U9" s="34" t="s">
        <v>19</v>
      </c>
      <c r="V9" s="25"/>
      <c r="W9" s="26"/>
    </row>
    <row r="10"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>
      <c r="A11" s="35">
        <v>43993.0</v>
      </c>
      <c r="C11" s="31">
        <f>VLOOKUP(A11,'BankNifty Spot'!B2:G981,6,0)</f>
        <v>21100.1</v>
      </c>
      <c r="D11" s="6"/>
      <c r="E11" s="32"/>
      <c r="F11" s="33">
        <f>VLOOKUP(A11,'BankNifty Spot'!B2:G981,2,0)</f>
        <v>21084.7</v>
      </c>
      <c r="G11" s="6"/>
      <c r="H11" s="32"/>
      <c r="I11" s="36">
        <f>(F11-C11)/C11*100</f>
        <v>-0.07298543609</v>
      </c>
      <c r="J11" s="6"/>
      <c r="K11" s="32"/>
      <c r="L11" s="37" t="str">
        <f>IF(I11&gt;0,"PE","CE")</f>
        <v>CE</v>
      </c>
      <c r="M11" s="6"/>
      <c r="N11" s="32"/>
      <c r="O11" s="38" t="str">
        <f>IF(OR(I11&lt;-1,I11&gt;1),"NO TRADE","TRADE")</f>
        <v>TRADE</v>
      </c>
      <c r="P11" s="6"/>
      <c r="Q11" s="7"/>
    </row>
    <row r="13">
      <c r="S13" s="39" t="s">
        <v>20</v>
      </c>
      <c r="T13" s="40"/>
      <c r="U13" s="33" t="s">
        <v>21</v>
      </c>
      <c r="V13" s="6"/>
      <c r="W13" s="6"/>
      <c r="X13" s="41">
        <f>C11</f>
        <v>21100.1</v>
      </c>
    </row>
    <row r="14">
      <c r="D14" s="42"/>
      <c r="I14" s="42" t="s">
        <v>22</v>
      </c>
      <c r="S14" s="8"/>
      <c r="T14" s="9"/>
      <c r="U14" s="9"/>
      <c r="V14" s="9"/>
      <c r="W14" s="9"/>
      <c r="X14" s="10"/>
    </row>
    <row r="15">
      <c r="S15" s="39" t="s">
        <v>23</v>
      </c>
      <c r="T15" s="40"/>
      <c r="U15" s="33" t="s">
        <v>15</v>
      </c>
      <c r="V15" s="6"/>
      <c r="W15" s="6"/>
      <c r="X15" s="41">
        <f>F11</f>
        <v>21084.7</v>
      </c>
    </row>
    <row r="16">
      <c r="I16" s="43">
        <f>IF(L11="PE",(ROUND(F11,-2))-100,(ROUND(F11,-2))+100)</f>
        <v>21200</v>
      </c>
      <c r="J16" s="7"/>
      <c r="S16" s="8"/>
      <c r="T16" s="9"/>
      <c r="U16" s="9"/>
      <c r="V16" s="9"/>
      <c r="W16" s="9"/>
      <c r="X16" s="10"/>
    </row>
    <row r="17">
      <c r="S17" s="39" t="s">
        <v>24</v>
      </c>
      <c r="T17" s="32"/>
      <c r="U17" s="33" t="s">
        <v>25</v>
      </c>
      <c r="V17" s="6"/>
      <c r="W17" s="6"/>
      <c r="X17" s="44">
        <f>I11</f>
        <v>-0.07298543609</v>
      </c>
    </row>
    <row r="18">
      <c r="S18" s="8"/>
      <c r="T18" s="9"/>
      <c r="U18" s="9"/>
      <c r="V18" s="9"/>
      <c r="W18" s="9"/>
      <c r="X18" s="10"/>
    </row>
    <row r="19">
      <c r="I19" s="28" t="s">
        <v>26</v>
      </c>
      <c r="S19" s="8"/>
      <c r="T19" s="45"/>
      <c r="U19" s="45"/>
      <c r="V19" s="46"/>
      <c r="W19" s="46"/>
      <c r="X19" s="10"/>
    </row>
    <row r="20">
      <c r="A20" s="30" t="s">
        <v>13</v>
      </c>
      <c r="B20" s="30" t="s">
        <v>27</v>
      </c>
      <c r="D20" s="30" t="s">
        <v>28</v>
      </c>
      <c r="F20" s="30" t="s">
        <v>29</v>
      </c>
      <c r="I20" s="30" t="s">
        <v>30</v>
      </c>
      <c r="K20" s="30" t="s">
        <v>31</v>
      </c>
      <c r="M20" s="30" t="s">
        <v>32</v>
      </c>
      <c r="O20" s="30" t="s">
        <v>33</v>
      </c>
      <c r="Q20" s="30" t="s">
        <v>34</v>
      </c>
      <c r="S20" s="8"/>
      <c r="T20" s="9"/>
      <c r="U20" s="9"/>
      <c r="V20" s="9"/>
      <c r="W20" s="9"/>
      <c r="X20" s="10"/>
    </row>
    <row r="21" ht="15.75" customHeight="1">
      <c r="A21" s="35">
        <v>44000.0</v>
      </c>
      <c r="B21" s="30" t="str">
        <f>VLOOKUP($A21,'expiry trades'!$A$2:$AA$1099,45,0)</f>
        <v>#REF!</v>
      </c>
      <c r="D21" s="47">
        <v>0.3</v>
      </c>
      <c r="F21" s="30" t="str">
        <f>D21*B21</f>
        <v>#REF!</v>
      </c>
      <c r="I21" s="30">
        <f>I16</f>
        <v>21200</v>
      </c>
      <c r="K21" s="30">
        <f>F11</f>
        <v>21084.7</v>
      </c>
      <c r="M21" s="30">
        <f>K21*20</f>
        <v>421694</v>
      </c>
      <c r="O21" s="30">
        <f>20%*M21</f>
        <v>84338.8</v>
      </c>
      <c r="Q21" s="30" t="str">
        <f>ROUNDDOWN(B21/O21,0)</f>
        <v>#REF!</v>
      </c>
      <c r="S21" s="48" t="s">
        <v>35</v>
      </c>
      <c r="T21" s="49"/>
      <c r="U21" s="50" t="s">
        <v>36</v>
      </c>
      <c r="V21" s="51"/>
      <c r="W21" s="49"/>
      <c r="X21" s="52" t="s">
        <v>37</v>
      </c>
    </row>
    <row r="22" ht="15.75" customHeight="1">
      <c r="S22" s="8"/>
      <c r="T22" s="9"/>
      <c r="U22" s="9"/>
      <c r="V22" s="9"/>
      <c r="W22" s="9"/>
      <c r="X22" s="53"/>
    </row>
    <row r="23" ht="15.75" customHeight="1">
      <c r="S23" s="54"/>
      <c r="T23" s="55"/>
      <c r="U23" s="56" t="s">
        <v>38</v>
      </c>
      <c r="V23" s="57"/>
      <c r="W23" s="55"/>
      <c r="X23" s="58" t="s">
        <v>39</v>
      </c>
    </row>
    <row r="24" ht="15.75" customHeight="1">
      <c r="S24" s="8"/>
      <c r="T24" s="9"/>
      <c r="U24" s="9"/>
      <c r="V24" s="9"/>
      <c r="W24" s="9"/>
      <c r="X24" s="10"/>
    </row>
    <row r="25" ht="15.75" customHeight="1">
      <c r="S25" s="48" t="s">
        <v>40</v>
      </c>
      <c r="T25" s="49"/>
      <c r="U25" s="59" t="s">
        <v>41</v>
      </c>
      <c r="V25" s="4"/>
      <c r="W25" s="4"/>
      <c r="X25" s="60">
        <f>ROUND(X15,-2)</f>
        <v>21100</v>
      </c>
    </row>
    <row r="26" ht="15.75" customHeight="1">
      <c r="S26" s="8"/>
      <c r="T26" s="9"/>
      <c r="U26" s="9"/>
      <c r="V26" s="9"/>
      <c r="W26" s="9"/>
      <c r="X26" s="10"/>
    </row>
    <row r="27" ht="15.75" customHeight="1">
      <c r="S27" s="8"/>
      <c r="T27" s="9"/>
      <c r="U27" s="61" t="s">
        <v>39</v>
      </c>
      <c r="V27" s="62">
        <v>100.0</v>
      </c>
      <c r="W27" s="62"/>
      <c r="X27" s="63">
        <f>X25+100</f>
        <v>21200</v>
      </c>
    </row>
    <row r="28" ht="15.75" customHeight="1">
      <c r="S28" s="54"/>
      <c r="T28" s="55"/>
      <c r="U28" s="64" t="s">
        <v>37</v>
      </c>
      <c r="V28" s="65">
        <v>-100.0</v>
      </c>
      <c r="W28" s="65"/>
      <c r="X28" s="66">
        <f>X25-100</f>
        <v>21000</v>
      </c>
    </row>
    <row r="29" ht="15.75" customHeight="1">
      <c r="S29" s="8"/>
      <c r="T29" s="9"/>
      <c r="U29" s="9"/>
      <c r="V29" s="9"/>
      <c r="W29" s="9"/>
      <c r="X29" s="10"/>
    </row>
    <row r="30" ht="15.75" customHeight="1">
      <c r="S30" s="48" t="s">
        <v>42</v>
      </c>
      <c r="T30" s="49"/>
      <c r="U30" s="67" t="s">
        <v>43</v>
      </c>
      <c r="V30" s="68"/>
      <c r="W30" s="51"/>
      <c r="X30" s="60"/>
    </row>
    <row r="31" ht="15.75" customHeight="1">
      <c r="S31" s="8"/>
      <c r="T31" s="9"/>
      <c r="U31" s="9"/>
      <c r="V31" s="9"/>
      <c r="W31" s="9"/>
      <c r="X31" s="10"/>
    </row>
    <row r="32" ht="15.75" customHeight="1">
      <c r="S32" s="54" t="s">
        <v>44</v>
      </c>
      <c r="T32" s="9"/>
      <c r="U32" s="69" t="s">
        <v>45</v>
      </c>
      <c r="V32" s="69" t="s">
        <v>46</v>
      </c>
      <c r="W32" s="70">
        <v>0.01</v>
      </c>
      <c r="X32" s="10"/>
    </row>
    <row r="33" ht="15.75" customHeight="1">
      <c r="S33" s="54" t="s">
        <v>44</v>
      </c>
      <c r="T33" s="55"/>
      <c r="U33" s="71" t="s">
        <v>45</v>
      </c>
      <c r="V33" s="71" t="s">
        <v>47</v>
      </c>
      <c r="W33" s="72">
        <v>-0.01</v>
      </c>
      <c r="X33" s="7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L3"/>
    <mergeCell ref="G6:K6"/>
    <mergeCell ref="D7:E7"/>
    <mergeCell ref="C9:D9"/>
    <mergeCell ref="F9:G9"/>
    <mergeCell ref="I9:J9"/>
    <mergeCell ref="L9:M9"/>
    <mergeCell ref="I16:J16"/>
    <mergeCell ref="I19:J19"/>
    <mergeCell ref="C11:D11"/>
    <mergeCell ref="F11:G11"/>
    <mergeCell ref="I11:J11"/>
    <mergeCell ref="L11:M11"/>
    <mergeCell ref="O11:Q11"/>
    <mergeCell ref="D14:F14"/>
    <mergeCell ref="I14:J14"/>
    <mergeCell ref="U25:W25"/>
    <mergeCell ref="U30:W30"/>
    <mergeCell ref="O9:Q9"/>
    <mergeCell ref="U9:W9"/>
    <mergeCell ref="U13:W13"/>
    <mergeCell ref="U15:W15"/>
    <mergeCell ref="U17:W17"/>
    <mergeCell ref="U21:V21"/>
    <mergeCell ref="U23:V23"/>
  </mergeCells>
  <conditionalFormatting sqref="I11:J11">
    <cfRule type="cellIs" dxfId="0" priority="1" operator="lessThan">
      <formula>0</formula>
    </cfRule>
  </conditionalFormatting>
  <conditionalFormatting sqref="I11:J11">
    <cfRule type="cellIs" dxfId="1" priority="2" operator="greaterThan">
      <formula>0</formula>
    </cfRule>
  </conditionalFormatting>
  <conditionalFormatting sqref="O11:Q11">
    <cfRule type="cellIs" dxfId="2" priority="3" operator="equal">
      <formula>"NO TRADE"</formula>
    </cfRule>
  </conditionalFormatting>
  <conditionalFormatting sqref="O11:Q11">
    <cfRule type="cellIs" dxfId="3" priority="4" operator="equal">
      <formula>"TRADE"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hidden="1" min="2" max="2" width="15.25"/>
    <col customWidth="1" min="3" max="3" width="15.25"/>
    <col customWidth="1" min="4" max="4" width="11.25"/>
    <col customWidth="1" min="5" max="5" width="7.63"/>
    <col customWidth="1" min="6" max="6" width="15.25"/>
    <col customWidth="1" min="7" max="15" width="7.63"/>
  </cols>
  <sheetData>
    <row r="1">
      <c r="A1" s="74" t="s">
        <v>48</v>
      </c>
      <c r="B1" s="75" t="s">
        <v>49</v>
      </c>
      <c r="C1" s="75" t="s">
        <v>50</v>
      </c>
      <c r="D1" s="76" t="s">
        <v>51</v>
      </c>
      <c r="E1" s="77" t="s">
        <v>52</v>
      </c>
      <c r="F1" s="75" t="s">
        <v>49</v>
      </c>
    </row>
    <row r="2">
      <c r="A2" s="78" t="s">
        <v>53</v>
      </c>
      <c r="B2" s="62" t="str">
        <f t="shared" ref="B2:B43" si="1">#REF!</f>
        <v>#REF!</v>
      </c>
      <c r="C2" s="79">
        <f>SUMIF('expiry trades'!$K$2:$K$1099,Charts!$A2,'expiry trades'!$U$2:$U$1099)</f>
        <v>-2.69010036</v>
      </c>
      <c r="D2" s="80">
        <f>C2</f>
        <v>-2.69010036</v>
      </c>
      <c r="E2" s="62">
        <v>2016.0</v>
      </c>
      <c r="F2" s="81">
        <f>SUM(C2:C8)</f>
        <v>4.284823052</v>
      </c>
    </row>
    <row r="3">
      <c r="A3" s="78" t="s">
        <v>54</v>
      </c>
      <c r="B3" s="62" t="str">
        <f t="shared" si="1"/>
        <v>#REF!</v>
      </c>
      <c r="C3" s="79">
        <f>SUMIF('expiry trades'!$K$2:$K$1099,Charts!$A3,'expiry trades'!$U$2:$U$1099)</f>
        <v>4.772138996</v>
      </c>
      <c r="D3" s="80">
        <f t="shared" ref="D3:D53" si="2">C3+D2</f>
        <v>2.082038636</v>
      </c>
      <c r="E3" s="62">
        <v>2017.0</v>
      </c>
      <c r="F3" s="81">
        <f>SUM(C9:C20)</f>
        <v>36.56853146</v>
      </c>
    </row>
    <row r="4">
      <c r="A4" s="78" t="s">
        <v>55</v>
      </c>
      <c r="B4" s="62" t="str">
        <f t="shared" si="1"/>
        <v>#REF!</v>
      </c>
      <c r="C4" s="79">
        <f>SUMIF('expiry trades'!$K$2:$K$1099,Charts!$A4,'expiry trades'!$U$2:$U$1099)</f>
        <v>1.739146693</v>
      </c>
      <c r="D4" s="80">
        <f t="shared" si="2"/>
        <v>3.821185329</v>
      </c>
      <c r="E4" s="62">
        <v>2018.0</v>
      </c>
      <c r="F4" s="81">
        <f>SUM(C21:C32)</f>
        <v>32.57631325</v>
      </c>
    </row>
    <row r="5">
      <c r="A5" s="78" t="s">
        <v>56</v>
      </c>
      <c r="B5" s="62" t="str">
        <f t="shared" si="1"/>
        <v>#REF!</v>
      </c>
      <c r="C5" s="79">
        <f>SUMIF('expiry trades'!$K$2:$K$1099,Charts!$A5,'expiry trades'!$U$2:$U$1099)</f>
        <v>-2.186730895</v>
      </c>
      <c r="D5" s="80">
        <f t="shared" si="2"/>
        <v>1.634454434</v>
      </c>
      <c r="E5" s="62">
        <v>2019.0</v>
      </c>
      <c r="F5" s="81">
        <f>SUM(C33:C44)</f>
        <v>45.51301859</v>
      </c>
    </row>
    <row r="6">
      <c r="A6" s="78" t="s">
        <v>57</v>
      </c>
      <c r="B6" s="62" t="str">
        <f t="shared" si="1"/>
        <v>#REF!</v>
      </c>
      <c r="C6" s="79">
        <f>SUMIF('expiry trades'!$K$2:$K$1099,Charts!$A6,'expiry trades'!$U$2:$U$1099)</f>
        <v>4.232202305</v>
      </c>
      <c r="D6" s="80">
        <f t="shared" si="2"/>
        <v>5.866656738</v>
      </c>
      <c r="E6" s="82">
        <v>2020.0</v>
      </c>
      <c r="F6" s="81">
        <f>SUM(C45:C56)</f>
        <v>50.08085192</v>
      </c>
    </row>
    <row r="7">
      <c r="A7" s="78" t="s">
        <v>58</v>
      </c>
      <c r="B7" s="62" t="str">
        <f t="shared" si="1"/>
        <v>#REF!</v>
      </c>
      <c r="C7" s="79">
        <f>SUMIF('expiry trades'!$K$2:$K$1099,Charts!$A7,'expiry trades'!$U$2:$U$1099)</f>
        <v>3.104286277</v>
      </c>
      <c r="D7" s="80">
        <f t="shared" si="2"/>
        <v>8.970943016</v>
      </c>
    </row>
    <row r="8">
      <c r="A8" s="78" t="s">
        <v>59</v>
      </c>
      <c r="B8" s="62" t="str">
        <f t="shared" si="1"/>
        <v>#REF!</v>
      </c>
      <c r="C8" s="79">
        <f>SUMIF('expiry trades'!$K$2:$K$1099,Charts!$A8,'expiry trades'!$U$2:$U$1099)</f>
        <v>-4.686119964</v>
      </c>
      <c r="D8" s="80">
        <f t="shared" si="2"/>
        <v>4.284823052</v>
      </c>
      <c r="G8" s="83"/>
      <c r="H8" s="25"/>
      <c r="I8" s="25"/>
      <c r="J8" s="26"/>
    </row>
    <row r="9">
      <c r="A9" s="78" t="s">
        <v>60</v>
      </c>
      <c r="B9" s="62" t="str">
        <f t="shared" si="1"/>
        <v>#REF!</v>
      </c>
      <c r="C9" s="79">
        <f>SUMIF('expiry trades'!$K$2:$K$1099,Charts!$A9,'expiry trades'!$U$2:$U$1099)</f>
        <v>4.307101958</v>
      </c>
      <c r="D9" s="80">
        <f t="shared" si="2"/>
        <v>8.59192501</v>
      </c>
    </row>
    <row r="10">
      <c r="A10" s="78" t="s">
        <v>61</v>
      </c>
      <c r="B10" s="62" t="str">
        <f t="shared" si="1"/>
        <v>#REF!</v>
      </c>
      <c r="C10" s="79">
        <f>SUMIF('expiry trades'!$K$2:$K$1099,Charts!$A10,'expiry trades'!$U$2:$U$1099)</f>
        <v>3.614135555</v>
      </c>
      <c r="D10" s="80">
        <f t="shared" si="2"/>
        <v>12.20606057</v>
      </c>
    </row>
    <row r="11">
      <c r="A11" s="78" t="s">
        <v>62</v>
      </c>
      <c r="B11" s="62" t="str">
        <f t="shared" si="1"/>
        <v>#REF!</v>
      </c>
      <c r="C11" s="79">
        <f>SUMIF('expiry trades'!$K$2:$K$1099,Charts!$A11,'expiry trades'!$U$2:$U$1099)</f>
        <v>-2.136350623</v>
      </c>
      <c r="D11" s="80">
        <f t="shared" si="2"/>
        <v>10.06970994</v>
      </c>
    </row>
    <row r="12">
      <c r="A12" s="78" t="s">
        <v>63</v>
      </c>
      <c r="B12" s="62" t="str">
        <f t="shared" si="1"/>
        <v>#REF!</v>
      </c>
      <c r="C12" s="79">
        <f>SUMIF('expiry trades'!$K$2:$K$1099,Charts!$A12,'expiry trades'!$U$2:$U$1099)</f>
        <v>7.907796006</v>
      </c>
      <c r="D12" s="80">
        <f t="shared" si="2"/>
        <v>17.97750595</v>
      </c>
    </row>
    <row r="13">
      <c r="A13" s="78" t="s">
        <v>64</v>
      </c>
      <c r="B13" s="62" t="str">
        <f t="shared" si="1"/>
        <v>#REF!</v>
      </c>
      <c r="C13" s="79">
        <f>SUMIF('expiry trades'!$K$2:$K$1099,Charts!$A13,'expiry trades'!$U$2:$U$1099)</f>
        <v>3.049469922</v>
      </c>
      <c r="D13" s="80">
        <f t="shared" si="2"/>
        <v>21.02697587</v>
      </c>
    </row>
    <row r="14">
      <c r="A14" s="78" t="s">
        <v>65</v>
      </c>
      <c r="B14" s="62" t="str">
        <f t="shared" si="1"/>
        <v>#REF!</v>
      </c>
      <c r="C14" s="79">
        <f>SUMIF('expiry trades'!$K$2:$K$1099,Charts!$A14,'expiry trades'!$U$2:$U$1099)</f>
        <v>-0.6357342629</v>
      </c>
      <c r="D14" s="80">
        <f t="shared" si="2"/>
        <v>20.39124161</v>
      </c>
    </row>
    <row r="15">
      <c r="A15" s="78" t="s">
        <v>66</v>
      </c>
      <c r="B15" s="62" t="str">
        <f t="shared" si="1"/>
        <v>#REF!</v>
      </c>
      <c r="C15" s="79">
        <f>SUMIF('expiry trades'!$K$2:$K$1099,Charts!$A15,'expiry trades'!$U$2:$U$1099)</f>
        <v>0.9260328357</v>
      </c>
      <c r="D15" s="80">
        <f t="shared" si="2"/>
        <v>21.31727444</v>
      </c>
    </row>
    <row r="16">
      <c r="A16" s="78" t="s">
        <v>67</v>
      </c>
      <c r="B16" s="62" t="str">
        <f t="shared" si="1"/>
        <v>#REF!</v>
      </c>
      <c r="C16" s="79">
        <f>SUMIF('expiry trades'!$K$2:$K$1099,Charts!$A16,'expiry trades'!$U$2:$U$1099)</f>
        <v>4.015713518</v>
      </c>
      <c r="D16" s="80">
        <f t="shared" si="2"/>
        <v>25.33298796</v>
      </c>
    </row>
    <row r="17">
      <c r="A17" s="78" t="s">
        <v>68</v>
      </c>
      <c r="B17" s="62" t="str">
        <f t="shared" si="1"/>
        <v>#REF!</v>
      </c>
      <c r="C17" s="79">
        <f>SUMIF('expiry trades'!$K$2:$K$1099,Charts!$A17,'expiry trades'!$U$2:$U$1099)</f>
        <v>3.64650707</v>
      </c>
      <c r="D17" s="80">
        <f t="shared" si="2"/>
        <v>28.97949503</v>
      </c>
    </row>
    <row r="18">
      <c r="A18" s="78" t="s">
        <v>69</v>
      </c>
      <c r="B18" s="62" t="str">
        <f t="shared" si="1"/>
        <v>#REF!</v>
      </c>
      <c r="C18" s="79">
        <f>SUMIF('expiry trades'!$K$2:$K$1099,Charts!$A18,'expiry trades'!$U$2:$U$1099)</f>
        <v>4.464048191</v>
      </c>
      <c r="D18" s="80">
        <f t="shared" si="2"/>
        <v>33.44354322</v>
      </c>
    </row>
    <row r="19">
      <c r="A19" s="78" t="s">
        <v>70</v>
      </c>
      <c r="B19" s="62" t="str">
        <f t="shared" si="1"/>
        <v>#REF!</v>
      </c>
      <c r="C19" s="79">
        <f>SUMIF('expiry trades'!$K$2:$K$1099,Charts!$A19,'expiry trades'!$U$2:$U$1099)</f>
        <v>2.634136927</v>
      </c>
      <c r="D19" s="80">
        <f t="shared" si="2"/>
        <v>36.07768015</v>
      </c>
    </row>
    <row r="20">
      <c r="A20" s="78" t="s">
        <v>71</v>
      </c>
      <c r="B20" s="62" t="str">
        <f t="shared" si="1"/>
        <v>#REF!</v>
      </c>
      <c r="C20" s="79">
        <f>SUMIF('expiry trades'!$K$2:$K$1099,Charts!$A20,'expiry trades'!$U$2:$U$1099)</f>
        <v>4.775674365</v>
      </c>
      <c r="D20" s="80">
        <f t="shared" si="2"/>
        <v>40.85335452</v>
      </c>
    </row>
    <row r="21" ht="15.75" customHeight="1">
      <c r="A21" s="78" t="s">
        <v>72</v>
      </c>
      <c r="B21" s="62" t="str">
        <f t="shared" si="1"/>
        <v>#REF!</v>
      </c>
      <c r="C21" s="79">
        <f>SUMIF('expiry trades'!$K$2:$K$1099,Charts!$A21,'expiry trades'!$U$2:$U$1099)</f>
        <v>-0.05875487837</v>
      </c>
      <c r="D21" s="80">
        <f t="shared" si="2"/>
        <v>40.79459964</v>
      </c>
    </row>
    <row r="22" ht="15.75" customHeight="1">
      <c r="A22" s="78" t="s">
        <v>73</v>
      </c>
      <c r="B22" s="62" t="str">
        <f t="shared" si="1"/>
        <v>#REF!</v>
      </c>
      <c r="C22" s="79">
        <f>SUMIF('expiry trades'!$K$2:$K$1099,Charts!$A22,'expiry trades'!$U$2:$U$1099)</f>
        <v>20.37819857</v>
      </c>
      <c r="D22" s="80">
        <f t="shared" si="2"/>
        <v>61.17279821</v>
      </c>
    </row>
    <row r="23" ht="15.75" customHeight="1">
      <c r="A23" s="78" t="s">
        <v>74</v>
      </c>
      <c r="B23" s="62" t="str">
        <f t="shared" si="1"/>
        <v>#REF!</v>
      </c>
      <c r="C23" s="79">
        <f>SUMIF('expiry trades'!$K$2:$K$1099,Charts!$A23,'expiry trades'!$U$2:$U$1099)</f>
        <v>-1.944117753</v>
      </c>
      <c r="D23" s="80">
        <f t="shared" si="2"/>
        <v>59.22868045</v>
      </c>
    </row>
    <row r="24" ht="15.75" customHeight="1">
      <c r="A24" s="78" t="s">
        <v>75</v>
      </c>
      <c r="B24" s="62" t="str">
        <f t="shared" si="1"/>
        <v>#REF!</v>
      </c>
      <c r="C24" s="79">
        <f>SUMIF('expiry trades'!$K$2:$K$1099,Charts!$A24,'expiry trades'!$U$2:$U$1099)</f>
        <v>1.194856928</v>
      </c>
      <c r="D24" s="80">
        <f t="shared" si="2"/>
        <v>60.42353738</v>
      </c>
    </row>
    <row r="25" ht="15.75" customHeight="1">
      <c r="A25" s="78" t="s">
        <v>76</v>
      </c>
      <c r="B25" s="62" t="str">
        <f t="shared" si="1"/>
        <v>#REF!</v>
      </c>
      <c r="C25" s="79">
        <f>SUMIF('expiry trades'!$K$2:$K$1099,Charts!$A25,'expiry trades'!$U$2:$U$1099)</f>
        <v>6.383184607</v>
      </c>
      <c r="D25" s="80">
        <f t="shared" si="2"/>
        <v>66.80672199</v>
      </c>
    </row>
    <row r="26" ht="15.75" customHeight="1">
      <c r="A26" s="78" t="s">
        <v>77</v>
      </c>
      <c r="B26" s="62" t="str">
        <f t="shared" si="1"/>
        <v>#REF!</v>
      </c>
      <c r="C26" s="79">
        <f>SUMIF('expiry trades'!$K$2:$K$1099,Charts!$A26,'expiry trades'!$U$2:$U$1099)</f>
        <v>3.079475028</v>
      </c>
      <c r="D26" s="80">
        <f t="shared" si="2"/>
        <v>69.88619701</v>
      </c>
    </row>
    <row r="27" ht="15.75" customHeight="1">
      <c r="A27" s="78" t="s">
        <v>78</v>
      </c>
      <c r="B27" s="62" t="str">
        <f t="shared" si="1"/>
        <v>#REF!</v>
      </c>
      <c r="C27" s="79">
        <f>SUMIF('expiry trades'!$K$2:$K$1099,Charts!$A27,'expiry trades'!$U$2:$U$1099)</f>
        <v>1.073757111</v>
      </c>
      <c r="D27" s="80">
        <f t="shared" si="2"/>
        <v>70.95995413</v>
      </c>
    </row>
    <row r="28" ht="15.75" customHeight="1">
      <c r="A28" s="78" t="s">
        <v>79</v>
      </c>
      <c r="B28" s="62" t="str">
        <f t="shared" si="1"/>
        <v>#REF!</v>
      </c>
      <c r="C28" s="79">
        <f>SUMIF('expiry trades'!$K$2:$K$1099,Charts!$A28,'expiry trades'!$U$2:$U$1099)</f>
        <v>2.323337071</v>
      </c>
      <c r="D28" s="80">
        <f t="shared" si="2"/>
        <v>73.2832912</v>
      </c>
    </row>
    <row r="29" ht="15.75" customHeight="1">
      <c r="A29" s="78" t="s">
        <v>80</v>
      </c>
      <c r="B29" s="62" t="str">
        <f t="shared" si="1"/>
        <v>#REF!</v>
      </c>
      <c r="C29" s="79">
        <f>SUMIF('expiry trades'!$K$2:$K$1099,Charts!$A29,'expiry trades'!$U$2:$U$1099)</f>
        <v>-10.49089114</v>
      </c>
      <c r="D29" s="80">
        <f t="shared" si="2"/>
        <v>62.79240005</v>
      </c>
    </row>
    <row r="30" ht="15.75" customHeight="1">
      <c r="A30" s="78" t="s">
        <v>81</v>
      </c>
      <c r="B30" s="62" t="str">
        <f t="shared" si="1"/>
        <v>#REF!</v>
      </c>
      <c r="C30" s="79">
        <f>SUMIF('expiry trades'!$K$2:$K$1099,Charts!$A30,'expiry trades'!$U$2:$U$1099)</f>
        <v>5.725186572</v>
      </c>
      <c r="D30" s="80">
        <f t="shared" si="2"/>
        <v>68.51758663</v>
      </c>
    </row>
    <row r="31" ht="15.75" customHeight="1">
      <c r="A31" s="78" t="s">
        <v>82</v>
      </c>
      <c r="B31" s="62" t="str">
        <f t="shared" si="1"/>
        <v>#REF!</v>
      </c>
      <c r="C31" s="79">
        <f>SUMIF('expiry trades'!$K$2:$K$1099,Charts!$A31,'expiry trades'!$U$2:$U$1099)</f>
        <v>4.559548813</v>
      </c>
      <c r="D31" s="80">
        <f t="shared" si="2"/>
        <v>73.07713544</v>
      </c>
      <c r="G31" s="83"/>
      <c r="H31" s="25"/>
      <c r="I31" s="25"/>
      <c r="J31" s="25"/>
      <c r="K31" s="26"/>
    </row>
    <row r="32" ht="15.75" customHeight="1">
      <c r="A32" s="78" t="s">
        <v>83</v>
      </c>
      <c r="B32" s="62" t="str">
        <f t="shared" si="1"/>
        <v>#REF!</v>
      </c>
      <c r="C32" s="79">
        <f>SUMIF('expiry trades'!$K$2:$K$1099,Charts!$A32,'expiry trades'!$U$2:$U$1099)</f>
        <v>0.3525323243</v>
      </c>
      <c r="D32" s="80">
        <f t="shared" si="2"/>
        <v>73.42966776</v>
      </c>
    </row>
    <row r="33" ht="15.75" customHeight="1">
      <c r="A33" s="78" t="s">
        <v>84</v>
      </c>
      <c r="B33" s="62" t="str">
        <f t="shared" si="1"/>
        <v>#REF!</v>
      </c>
      <c r="C33" s="79">
        <f>SUMIF('expiry trades'!$K$2:$K$1099,Charts!$A33,'expiry trades'!$U$2:$U$1099)</f>
        <v>2.985595855</v>
      </c>
      <c r="D33" s="80">
        <f t="shared" si="2"/>
        <v>76.41526362</v>
      </c>
    </row>
    <row r="34" ht="15.75" customHeight="1">
      <c r="A34" s="78" t="s">
        <v>85</v>
      </c>
      <c r="B34" s="62" t="str">
        <f t="shared" si="1"/>
        <v>#REF!</v>
      </c>
      <c r="C34" s="79">
        <f>SUMIF('expiry trades'!$K$2:$K$1099,Charts!$A34,'expiry trades'!$U$2:$U$1099)</f>
        <v>2.650525639</v>
      </c>
      <c r="D34" s="80">
        <f t="shared" si="2"/>
        <v>79.06578926</v>
      </c>
    </row>
    <row r="35" ht="15.75" customHeight="1">
      <c r="A35" s="78" t="s">
        <v>86</v>
      </c>
      <c r="B35" s="62" t="str">
        <f t="shared" si="1"/>
        <v>#REF!</v>
      </c>
      <c r="C35" s="79">
        <f>SUMIF('expiry trades'!$K$2:$K$1099,Charts!$A35,'expiry trades'!$U$2:$U$1099)</f>
        <v>10.81141407</v>
      </c>
      <c r="D35" s="80">
        <f t="shared" si="2"/>
        <v>89.87720333</v>
      </c>
    </row>
    <row r="36" ht="15.75" customHeight="1">
      <c r="A36" s="78" t="s">
        <v>87</v>
      </c>
      <c r="B36" s="62" t="str">
        <f t="shared" si="1"/>
        <v>#REF!</v>
      </c>
      <c r="C36" s="79">
        <f>SUMIF('expiry trades'!$K$2:$K$1099,Charts!$A36,'expiry trades'!$U$2:$U$1099)</f>
        <v>-3.159315456</v>
      </c>
      <c r="D36" s="80">
        <f t="shared" si="2"/>
        <v>86.71788788</v>
      </c>
    </row>
    <row r="37" ht="15.75" customHeight="1">
      <c r="A37" s="78" t="s">
        <v>88</v>
      </c>
      <c r="B37" s="62" t="str">
        <f t="shared" si="1"/>
        <v>#REF!</v>
      </c>
      <c r="C37" s="79">
        <f>SUMIF('expiry trades'!$K$2:$K$1099,Charts!$A37,'expiry trades'!$U$2:$U$1099)</f>
        <v>-1.807966998</v>
      </c>
      <c r="D37" s="80">
        <f t="shared" si="2"/>
        <v>84.90992088</v>
      </c>
    </row>
    <row r="38" ht="15.75" customHeight="1">
      <c r="A38" s="78" t="s">
        <v>89</v>
      </c>
      <c r="B38" s="62" t="str">
        <f t="shared" si="1"/>
        <v>#REF!</v>
      </c>
      <c r="C38" s="79">
        <f>SUMIF('expiry trades'!$K$2:$K$1099,Charts!$A38,'expiry trades'!$U$2:$U$1099)</f>
        <v>8.960308568</v>
      </c>
      <c r="D38" s="80">
        <f t="shared" si="2"/>
        <v>93.87022945</v>
      </c>
    </row>
    <row r="39" ht="15.75" customHeight="1">
      <c r="A39" s="78" t="s">
        <v>90</v>
      </c>
      <c r="B39" s="62" t="str">
        <f t="shared" si="1"/>
        <v>#REF!</v>
      </c>
      <c r="C39" s="79">
        <f>SUMIF('expiry trades'!$K$2:$K$1099,Charts!$A39,'expiry trades'!$U$2:$U$1099)</f>
        <v>8.401536939</v>
      </c>
      <c r="D39" s="80">
        <f t="shared" si="2"/>
        <v>102.2717664</v>
      </c>
    </row>
    <row r="40" ht="15.75" customHeight="1">
      <c r="A40" s="78" t="s">
        <v>91</v>
      </c>
      <c r="B40" s="62" t="str">
        <f t="shared" si="1"/>
        <v>#REF!</v>
      </c>
      <c r="C40" s="79">
        <f>SUMIF('expiry trades'!$K$2:$K$1099,Charts!$A40,'expiry trades'!$U$2:$U$1099)</f>
        <v>11.52190421</v>
      </c>
      <c r="D40" s="80">
        <f t="shared" si="2"/>
        <v>113.7936706</v>
      </c>
    </row>
    <row r="41" ht="15.75" customHeight="1">
      <c r="A41" s="84" t="s">
        <v>92</v>
      </c>
      <c r="B41" s="62" t="str">
        <f t="shared" si="1"/>
        <v>#REF!</v>
      </c>
      <c r="C41" s="79">
        <f>SUMIF('expiry trades'!$K$2:$K$1099,Charts!$A41,'expiry trades'!$U$2:$U$1099)</f>
        <v>0</v>
      </c>
      <c r="D41" s="80">
        <f t="shared" si="2"/>
        <v>113.7936706</v>
      </c>
    </row>
    <row r="42" ht="15.75" customHeight="1">
      <c r="A42" s="84" t="s">
        <v>93</v>
      </c>
      <c r="B42" s="62" t="str">
        <f t="shared" si="1"/>
        <v>#REF!</v>
      </c>
      <c r="C42" s="79">
        <f>SUMIF('expiry trades'!$K$2:$K$1099,Charts!$A42,'expiry trades'!$U$2:$U$1099)</f>
        <v>0</v>
      </c>
      <c r="D42" s="80">
        <f t="shared" si="2"/>
        <v>113.7936706</v>
      </c>
    </row>
    <row r="43" ht="15.75" customHeight="1">
      <c r="A43" s="84" t="s">
        <v>94</v>
      </c>
      <c r="B43" s="62" t="str">
        <f t="shared" si="1"/>
        <v>#REF!</v>
      </c>
      <c r="C43" s="79">
        <f>SUMIF('expiry trades'!$K$2:$K$1099,Charts!$A43,'expiry trades'!$U$2:$U$1099)</f>
        <v>0</v>
      </c>
      <c r="D43" s="80">
        <f t="shared" si="2"/>
        <v>113.7936706</v>
      </c>
    </row>
    <row r="44" ht="15.75" customHeight="1">
      <c r="A44" s="84" t="s">
        <v>95</v>
      </c>
      <c r="C44" s="79">
        <f>SUMIF('expiry trades'!$K$2:$K$1099,Charts!$A44,'expiry trades'!$U$2:$U$1099)</f>
        <v>5.149015756</v>
      </c>
      <c r="D44" s="80">
        <f t="shared" si="2"/>
        <v>118.9426864</v>
      </c>
    </row>
    <row r="45" ht="15.75" customHeight="1">
      <c r="A45" s="84" t="s">
        <v>96</v>
      </c>
      <c r="C45" s="79">
        <f>SUMIF('expiry trades'!$K$2:$K$1099,Charts!$A45,'expiry trades'!$U$2:$U$1099)</f>
        <v>3.118021396</v>
      </c>
      <c r="D45" s="80">
        <f t="shared" si="2"/>
        <v>122.0607077</v>
      </c>
    </row>
    <row r="46" ht="15.75" customHeight="1">
      <c r="A46" s="84" t="s">
        <v>97</v>
      </c>
      <c r="C46" s="79">
        <f>SUMIF('expiry trades'!$K$2:$K$1099,Charts!$A46,'expiry trades'!$U$2:$U$1099)</f>
        <v>8.270583586</v>
      </c>
      <c r="D46" s="80">
        <f t="shared" si="2"/>
        <v>130.3312913</v>
      </c>
    </row>
    <row r="47" ht="15.75" customHeight="1">
      <c r="A47" s="84" t="s">
        <v>98</v>
      </c>
      <c r="C47" s="79">
        <f>SUMIF('expiry trades'!$K$2:$K$1099,Charts!$A47,'expiry trades'!$U$2:$U$1099)</f>
        <v>5.251034116</v>
      </c>
      <c r="D47" s="80">
        <f t="shared" si="2"/>
        <v>135.5823255</v>
      </c>
    </row>
    <row r="48" ht="15.75" customHeight="1">
      <c r="A48" s="84" t="s">
        <v>99</v>
      </c>
      <c r="C48" s="79">
        <f>SUMIF('expiry trades'!$K$2:$K$1099,Charts!$A48,'expiry trades'!$U$2:$U$1099)</f>
        <v>28.72871586</v>
      </c>
      <c r="D48" s="80">
        <f t="shared" si="2"/>
        <v>164.3110413</v>
      </c>
    </row>
    <row r="49" ht="15.75" customHeight="1">
      <c r="A49" s="84" t="s">
        <v>100</v>
      </c>
      <c r="C49" s="79">
        <f>SUMIF('expiry trades'!$K$2:$K$1099,Charts!$A49,'expiry trades'!$U$2:$U$1099)</f>
        <v>11.82365063</v>
      </c>
      <c r="D49" s="80">
        <f t="shared" si="2"/>
        <v>176.1346919</v>
      </c>
      <c r="G49" s="83"/>
      <c r="H49" s="25"/>
      <c r="I49" s="25"/>
      <c r="J49" s="26"/>
      <c r="K49" s="85"/>
    </row>
    <row r="50" ht="15.75" customHeight="1">
      <c r="A50" s="84" t="s">
        <v>101</v>
      </c>
      <c r="C50" s="79">
        <f>SUMIF('expiry trades'!$K$2:$K$1099,Charts!$A50,'expiry trades'!$U$2:$U$1099)</f>
        <v>7.414823084</v>
      </c>
      <c r="D50" s="80">
        <f t="shared" si="2"/>
        <v>183.549515</v>
      </c>
    </row>
    <row r="51" ht="15.75" customHeight="1">
      <c r="A51" s="84" t="s">
        <v>102</v>
      </c>
      <c r="C51" s="79">
        <f>SUMIF('expiry trades'!$K$2:$K$1099,Charts!$A51,'expiry trades'!$U$2:$U$1099)</f>
        <v>-0.1459912717</v>
      </c>
      <c r="D51" s="80">
        <f t="shared" si="2"/>
        <v>183.4035238</v>
      </c>
    </row>
    <row r="52" ht="15.75" customHeight="1">
      <c r="A52" s="84" t="s">
        <v>103</v>
      </c>
      <c r="C52" s="79">
        <f>SUMIF('expiry trades'!$K$2:$K$1099,Charts!$A52,'expiry trades'!$U$2:$U$1099)</f>
        <v>-6.361469243</v>
      </c>
      <c r="D52" s="80">
        <f t="shared" si="2"/>
        <v>177.0420545</v>
      </c>
    </row>
    <row r="53" ht="15.75" customHeight="1">
      <c r="A53" s="84" t="s">
        <v>104</v>
      </c>
      <c r="C53" s="79">
        <f>SUMIF('expiry trades'!$K$2:$K$1099,Charts!$A53,'expiry trades'!$U$2:$U$1099)</f>
        <v>-8.018516241</v>
      </c>
      <c r="D53" s="80">
        <f t="shared" si="2"/>
        <v>169.0235383</v>
      </c>
    </row>
    <row r="54" ht="15.75" customHeight="1">
      <c r="A54" s="84" t="s">
        <v>105</v>
      </c>
      <c r="C54" s="79"/>
      <c r="D54" s="80"/>
    </row>
    <row r="55" ht="15.75" customHeight="1">
      <c r="A55" s="84" t="s">
        <v>106</v>
      </c>
      <c r="C55" s="79"/>
      <c r="D55" s="80"/>
    </row>
    <row r="56" ht="15.75" customHeight="1">
      <c r="A56" s="84" t="s">
        <v>107</v>
      </c>
      <c r="C56" s="79"/>
      <c r="D56" s="80"/>
    </row>
    <row r="57" ht="15.75" customHeight="1">
      <c r="A57" s="84"/>
    </row>
    <row r="58" ht="15.75" customHeight="1">
      <c r="A58" s="84"/>
    </row>
    <row r="59" ht="15.75" customHeight="1">
      <c r="A59" s="84"/>
    </row>
    <row r="60" ht="15.75" customHeight="1">
      <c r="A60" s="84"/>
    </row>
    <row r="61" ht="15.75" customHeight="1">
      <c r="A61" s="84"/>
    </row>
    <row r="62" ht="15.75" customHeight="1">
      <c r="A62" s="84"/>
    </row>
    <row r="63" ht="15.75" customHeight="1">
      <c r="A63" s="84"/>
    </row>
    <row r="64" ht="15.75" customHeight="1">
      <c r="A64" s="84"/>
    </row>
    <row r="65" ht="15.75" customHeight="1">
      <c r="A65" s="84"/>
    </row>
    <row r="66" ht="15.75" customHeight="1">
      <c r="A66" s="84"/>
    </row>
    <row r="67" ht="15.75" customHeight="1">
      <c r="A67" s="84"/>
    </row>
    <row r="68" ht="15.75" customHeight="1">
      <c r="A68" s="84"/>
    </row>
    <row r="69" ht="15.75" customHeight="1">
      <c r="A69" s="84"/>
    </row>
    <row r="70" ht="15.75" customHeight="1">
      <c r="A70" s="84"/>
    </row>
    <row r="71" ht="15.75" customHeight="1">
      <c r="A71" s="84"/>
    </row>
    <row r="72" ht="15.75" customHeight="1">
      <c r="A72" s="84"/>
    </row>
    <row r="73" ht="15.75" customHeight="1">
      <c r="A73" s="84"/>
    </row>
    <row r="74" ht="15.75" customHeight="1">
      <c r="A74" s="84"/>
    </row>
    <row r="75" ht="15.75" customHeight="1">
      <c r="A75" s="84"/>
    </row>
    <row r="76" ht="15.75" customHeight="1">
      <c r="A76" s="84"/>
    </row>
    <row r="77" ht="15.75" customHeight="1">
      <c r="A77" s="84"/>
    </row>
    <row r="78" ht="15.75" customHeight="1">
      <c r="A78" s="84"/>
    </row>
    <row r="79" ht="15.75" customHeight="1">
      <c r="A79" s="84"/>
    </row>
    <row r="80" ht="15.75" customHeight="1">
      <c r="A80" s="84"/>
    </row>
    <row r="81" ht="15.75" customHeight="1">
      <c r="A81" s="84"/>
    </row>
    <row r="82" ht="15.75" customHeight="1">
      <c r="A82" s="84"/>
    </row>
    <row r="83" ht="15.75" customHeight="1">
      <c r="A83" s="84"/>
    </row>
    <row r="84" ht="15.75" customHeight="1">
      <c r="A84" s="84"/>
    </row>
    <row r="85" ht="15.75" customHeight="1">
      <c r="A85" s="84"/>
    </row>
    <row r="86" ht="15.75" customHeight="1">
      <c r="A86" s="84"/>
    </row>
    <row r="87" ht="15.75" customHeight="1">
      <c r="A87" s="84"/>
    </row>
    <row r="88" ht="15.75" customHeight="1">
      <c r="A88" s="84"/>
    </row>
    <row r="89" ht="15.75" customHeight="1">
      <c r="A89" s="84"/>
    </row>
    <row r="90" ht="15.75" customHeight="1">
      <c r="A90" s="84"/>
    </row>
    <row r="91" ht="15.75" customHeight="1">
      <c r="A91" s="84"/>
    </row>
    <row r="92" ht="15.75" customHeight="1">
      <c r="A92" s="84"/>
    </row>
    <row r="93" ht="15.75" customHeight="1">
      <c r="A93" s="84"/>
    </row>
    <row r="94" ht="15.75" customHeight="1">
      <c r="A94" s="84"/>
    </row>
    <row r="95" ht="15.75" customHeight="1">
      <c r="A95" s="84"/>
    </row>
    <row r="96" ht="15.75" customHeight="1">
      <c r="A96" s="84"/>
    </row>
    <row r="97" ht="15.75" customHeight="1">
      <c r="A97" s="84"/>
    </row>
    <row r="98" ht="15.75" customHeight="1">
      <c r="A98" s="84"/>
    </row>
    <row r="99" ht="15.75" customHeight="1">
      <c r="A99" s="84"/>
    </row>
    <row r="100" ht="15.75" customHeight="1">
      <c r="A100" s="84"/>
    </row>
    <row r="101" ht="15.75" customHeight="1">
      <c r="A101" s="84"/>
    </row>
    <row r="102" ht="15.75" customHeight="1">
      <c r="A102" s="84"/>
    </row>
    <row r="103" ht="15.75" customHeight="1">
      <c r="A103" s="84"/>
    </row>
    <row r="104" ht="15.75" customHeight="1">
      <c r="A104" s="84"/>
    </row>
    <row r="105" ht="15.75" customHeight="1">
      <c r="A105" s="84"/>
    </row>
    <row r="106" ht="15.75" customHeight="1">
      <c r="A106" s="84"/>
    </row>
    <row r="107" ht="15.75" customHeight="1">
      <c r="A107" s="84"/>
    </row>
    <row r="108" ht="15.75" customHeight="1">
      <c r="A108" s="84"/>
    </row>
    <row r="109" ht="15.75" customHeight="1">
      <c r="A109" s="84"/>
    </row>
    <row r="110" ht="15.75" customHeight="1">
      <c r="A110" s="84"/>
    </row>
    <row r="111" ht="15.75" customHeight="1">
      <c r="A111" s="84"/>
    </row>
    <row r="112" ht="15.75" customHeight="1">
      <c r="A112" s="84"/>
    </row>
    <row r="113" ht="15.75" customHeight="1">
      <c r="A113" s="84"/>
    </row>
    <row r="114" ht="15.75" customHeight="1">
      <c r="A114" s="84"/>
    </row>
    <row r="115" ht="15.75" customHeight="1">
      <c r="A115" s="84"/>
    </row>
    <row r="116" ht="15.75" customHeight="1">
      <c r="A116" s="84"/>
    </row>
    <row r="117" ht="15.75" customHeight="1">
      <c r="A117" s="84"/>
    </row>
    <row r="118" ht="15.75" customHeight="1">
      <c r="A118" s="84"/>
    </row>
    <row r="119" ht="15.75" customHeight="1">
      <c r="A119" s="84"/>
    </row>
    <row r="120" ht="15.75" customHeight="1">
      <c r="A120" s="84"/>
    </row>
    <row r="121" ht="15.75" customHeight="1">
      <c r="A121" s="84"/>
    </row>
    <row r="122" ht="15.75" customHeight="1">
      <c r="A122" s="84"/>
    </row>
    <row r="123" ht="15.75" customHeight="1">
      <c r="A123" s="84"/>
    </row>
    <row r="124" ht="15.75" customHeight="1">
      <c r="A124" s="84"/>
    </row>
    <row r="125" ht="15.75" customHeight="1">
      <c r="A125" s="84"/>
    </row>
    <row r="126" ht="15.75" customHeight="1">
      <c r="A126" s="84"/>
    </row>
    <row r="127" ht="15.75" customHeight="1">
      <c r="A127" s="84"/>
    </row>
    <row r="128" ht="15.75" customHeight="1">
      <c r="A128" s="84"/>
    </row>
    <row r="129" ht="15.75" customHeight="1">
      <c r="A129" s="84"/>
    </row>
    <row r="130" ht="15.75" customHeight="1">
      <c r="A130" s="84"/>
    </row>
    <row r="131" ht="15.75" customHeight="1">
      <c r="A131" s="84"/>
    </row>
    <row r="132" ht="15.75" customHeight="1">
      <c r="A132" s="84"/>
    </row>
    <row r="133" ht="15.75" customHeight="1">
      <c r="A133" s="84"/>
    </row>
    <row r="134" ht="15.75" customHeight="1">
      <c r="A134" s="84"/>
    </row>
    <row r="135" ht="15.75" customHeight="1">
      <c r="A135" s="84"/>
    </row>
    <row r="136" ht="15.75" customHeight="1">
      <c r="A136" s="84"/>
    </row>
    <row r="137" ht="15.75" customHeight="1">
      <c r="A137" s="84"/>
    </row>
    <row r="138" ht="15.75" customHeight="1">
      <c r="A138" s="84"/>
    </row>
    <row r="139" ht="15.75" customHeight="1">
      <c r="A139" s="84"/>
    </row>
    <row r="140" ht="15.75" customHeight="1">
      <c r="A140" s="84"/>
    </row>
    <row r="141" ht="15.75" customHeight="1">
      <c r="A141" s="84"/>
    </row>
    <row r="142" ht="15.75" customHeight="1">
      <c r="A142" s="84"/>
    </row>
    <row r="143" ht="15.75" customHeight="1">
      <c r="A143" s="84"/>
    </row>
    <row r="144" ht="15.75" customHeight="1">
      <c r="A144" s="84"/>
    </row>
    <row r="145" ht="15.75" customHeight="1">
      <c r="A145" s="84"/>
    </row>
    <row r="146" ht="15.75" customHeight="1">
      <c r="A146" s="84"/>
    </row>
    <row r="147" ht="15.75" customHeight="1">
      <c r="A147" s="84"/>
    </row>
    <row r="148" ht="15.75" customHeight="1">
      <c r="A148" s="84"/>
    </row>
    <row r="149" ht="15.75" customHeight="1">
      <c r="A149" s="84"/>
    </row>
    <row r="150" ht="15.75" customHeight="1">
      <c r="A150" s="84"/>
    </row>
    <row r="151" ht="15.75" customHeight="1">
      <c r="A151" s="84"/>
    </row>
    <row r="152" ht="15.75" customHeight="1">
      <c r="A152" s="84"/>
    </row>
    <row r="153" ht="15.75" customHeight="1">
      <c r="A153" s="84"/>
    </row>
    <row r="154" ht="15.75" customHeight="1">
      <c r="A154" s="84"/>
    </row>
    <row r="155" ht="15.75" customHeight="1">
      <c r="A155" s="84"/>
    </row>
    <row r="156" ht="15.75" customHeight="1">
      <c r="A156" s="84"/>
    </row>
    <row r="157" ht="15.75" customHeight="1">
      <c r="A157" s="84"/>
    </row>
    <row r="158" ht="15.75" customHeight="1">
      <c r="A158" s="84"/>
    </row>
    <row r="159" ht="15.75" customHeight="1">
      <c r="A159" s="84"/>
    </row>
    <row r="160" ht="15.75" customHeight="1">
      <c r="A160" s="84"/>
    </row>
    <row r="161" ht="15.75" customHeight="1">
      <c r="A161" s="84"/>
    </row>
    <row r="162" ht="15.75" customHeight="1">
      <c r="A162" s="84"/>
    </row>
    <row r="163" ht="15.75" customHeight="1">
      <c r="A163" s="84"/>
    </row>
    <row r="164" ht="15.75" customHeight="1">
      <c r="A164" s="84"/>
    </row>
    <row r="165" ht="15.75" customHeight="1">
      <c r="A165" s="84"/>
    </row>
    <row r="166" ht="15.75" customHeight="1">
      <c r="A166" s="84"/>
    </row>
    <row r="167" ht="15.75" customHeight="1">
      <c r="A167" s="84"/>
    </row>
    <row r="168" ht="15.75" customHeight="1">
      <c r="A168" s="84"/>
    </row>
    <row r="169" ht="15.75" customHeight="1">
      <c r="A169" s="84"/>
    </row>
    <row r="170" ht="15.75" customHeight="1">
      <c r="A170" s="84"/>
    </row>
    <row r="171" ht="15.75" customHeight="1">
      <c r="A171" s="84"/>
    </row>
    <row r="172" ht="15.75" customHeight="1">
      <c r="A172" s="84"/>
    </row>
    <row r="173" ht="15.75" customHeight="1">
      <c r="A173" s="84"/>
    </row>
    <row r="174" ht="15.75" customHeight="1">
      <c r="A174" s="84"/>
    </row>
    <row r="175" ht="15.75" customHeight="1">
      <c r="A175" s="84"/>
    </row>
    <row r="176" ht="15.75" customHeight="1">
      <c r="A176" s="84"/>
    </row>
    <row r="177" ht="15.75" customHeight="1">
      <c r="A177" s="84"/>
    </row>
    <row r="178" ht="15.75" customHeight="1">
      <c r="A178" s="84"/>
    </row>
    <row r="179" ht="15.75" customHeight="1">
      <c r="A179" s="84"/>
    </row>
    <row r="180" ht="15.75" customHeight="1">
      <c r="A180" s="84"/>
    </row>
    <row r="181" ht="15.75" customHeight="1">
      <c r="A181" s="84"/>
    </row>
    <row r="182" ht="15.75" customHeight="1">
      <c r="A182" s="84"/>
    </row>
    <row r="183" ht="15.75" customHeight="1">
      <c r="A183" s="84"/>
    </row>
    <row r="184" ht="15.75" customHeight="1">
      <c r="A184" s="84"/>
    </row>
    <row r="185" ht="15.75" customHeight="1">
      <c r="A185" s="84"/>
    </row>
    <row r="186" ht="15.75" customHeight="1">
      <c r="A186" s="84"/>
    </row>
    <row r="187" ht="15.75" customHeight="1">
      <c r="A187" s="84"/>
    </row>
    <row r="188" ht="15.75" customHeight="1">
      <c r="A188" s="84"/>
    </row>
    <row r="189" ht="15.75" customHeight="1">
      <c r="A189" s="84"/>
    </row>
    <row r="190" ht="15.75" customHeight="1">
      <c r="A190" s="84"/>
    </row>
    <row r="191" ht="15.75" customHeight="1">
      <c r="A191" s="84"/>
    </row>
    <row r="192" ht="15.75" customHeight="1">
      <c r="A192" s="84"/>
    </row>
    <row r="193" ht="15.75" customHeight="1">
      <c r="A193" s="84"/>
    </row>
    <row r="194" ht="15.75" customHeight="1">
      <c r="A194" s="84"/>
    </row>
    <row r="195" ht="15.75" customHeight="1">
      <c r="A195" s="84"/>
    </row>
    <row r="196" ht="15.75" customHeight="1">
      <c r="A196" s="84"/>
    </row>
    <row r="197" ht="15.75" customHeight="1">
      <c r="A197" s="84"/>
    </row>
    <row r="198" ht="15.75" customHeight="1">
      <c r="A198" s="84"/>
    </row>
    <row r="199" ht="15.75" customHeight="1">
      <c r="A199" s="84"/>
    </row>
    <row r="200" ht="15.75" customHeight="1">
      <c r="A200" s="84"/>
    </row>
    <row r="201" ht="15.75" customHeight="1">
      <c r="A201" s="84"/>
    </row>
    <row r="202" ht="15.75" customHeight="1">
      <c r="A202" s="84"/>
    </row>
    <row r="203" ht="15.75" customHeight="1">
      <c r="A203" s="84"/>
    </row>
    <row r="204" ht="15.75" customHeight="1">
      <c r="A204" s="84"/>
    </row>
    <row r="205" ht="15.75" customHeight="1">
      <c r="A205" s="84"/>
    </row>
    <row r="206" ht="15.75" customHeight="1">
      <c r="A206" s="84"/>
    </row>
    <row r="207" ht="15.75" customHeight="1">
      <c r="A207" s="84"/>
    </row>
    <row r="208" ht="15.75" customHeight="1">
      <c r="A208" s="84"/>
    </row>
    <row r="209" ht="15.75" customHeight="1">
      <c r="A209" s="84"/>
    </row>
    <row r="210" ht="15.75" customHeight="1">
      <c r="A210" s="84"/>
    </row>
    <row r="211" ht="15.75" customHeight="1">
      <c r="A211" s="84"/>
    </row>
    <row r="212" ht="15.75" customHeight="1">
      <c r="A212" s="84"/>
    </row>
    <row r="213" ht="15.75" customHeight="1">
      <c r="A213" s="84"/>
    </row>
    <row r="214" ht="15.75" customHeight="1">
      <c r="A214" s="84"/>
    </row>
    <row r="215" ht="15.75" customHeight="1">
      <c r="A215" s="84"/>
    </row>
    <row r="216" ht="15.75" customHeight="1">
      <c r="A216" s="84"/>
    </row>
    <row r="217" ht="15.75" customHeight="1">
      <c r="A217" s="84"/>
    </row>
    <row r="218" ht="15.75" customHeight="1">
      <c r="A218" s="84"/>
    </row>
    <row r="219" ht="15.75" customHeight="1">
      <c r="A219" s="84"/>
    </row>
    <row r="220" ht="15.75" customHeight="1">
      <c r="A220" s="84"/>
    </row>
    <row r="221" ht="15.75" customHeight="1">
      <c r="A221" s="84"/>
    </row>
    <row r="222" ht="15.75" customHeight="1">
      <c r="A222" s="84"/>
    </row>
    <row r="223" ht="15.75" customHeight="1">
      <c r="A223" s="84"/>
    </row>
    <row r="224" ht="15.75" customHeight="1">
      <c r="A224" s="84"/>
    </row>
    <row r="225" ht="15.75" customHeight="1">
      <c r="A225" s="84"/>
    </row>
    <row r="226" ht="15.75" customHeight="1">
      <c r="A226" s="84"/>
    </row>
    <row r="227" ht="15.75" customHeight="1">
      <c r="A227" s="84"/>
    </row>
    <row r="228" ht="15.75" customHeight="1">
      <c r="A228" s="84"/>
    </row>
    <row r="229" ht="15.75" customHeight="1">
      <c r="A229" s="84"/>
    </row>
    <row r="230" ht="15.75" customHeight="1">
      <c r="A230" s="84"/>
    </row>
    <row r="231" ht="15.75" customHeight="1">
      <c r="A231" s="84"/>
    </row>
    <row r="232" ht="15.75" customHeight="1">
      <c r="A232" s="84"/>
    </row>
    <row r="233" ht="15.75" customHeight="1">
      <c r="A233" s="84"/>
    </row>
    <row r="234" ht="15.75" customHeight="1">
      <c r="A234" s="84"/>
    </row>
    <row r="235" ht="15.75" customHeight="1">
      <c r="A235" s="84"/>
    </row>
    <row r="236" ht="15.75" customHeight="1">
      <c r="A236" s="84"/>
    </row>
    <row r="237" ht="15.75" customHeight="1">
      <c r="A237" s="84"/>
    </row>
    <row r="238" ht="15.75" customHeight="1">
      <c r="A238" s="84"/>
    </row>
    <row r="239" ht="15.75" customHeight="1">
      <c r="A239" s="84"/>
    </row>
    <row r="240" ht="15.75" customHeight="1">
      <c r="A240" s="84"/>
    </row>
    <row r="241" ht="15.75" customHeight="1">
      <c r="A241" s="84"/>
    </row>
    <row r="242" ht="15.75" customHeight="1">
      <c r="A242" s="84"/>
    </row>
    <row r="243" ht="15.75" customHeight="1">
      <c r="A243" s="84"/>
    </row>
    <row r="244" ht="15.75" customHeight="1">
      <c r="A244" s="84"/>
    </row>
    <row r="245" ht="15.75" customHeight="1">
      <c r="A245" s="84"/>
    </row>
    <row r="246" ht="15.75" customHeight="1">
      <c r="A246" s="84"/>
    </row>
    <row r="247" ht="15.75" customHeight="1">
      <c r="A247" s="84"/>
    </row>
    <row r="248" ht="15.75" customHeight="1">
      <c r="A248" s="84"/>
    </row>
    <row r="249" ht="15.75" customHeight="1">
      <c r="A249" s="84"/>
    </row>
    <row r="250" ht="15.75" customHeight="1">
      <c r="A250" s="84"/>
    </row>
    <row r="251" ht="15.75" customHeight="1">
      <c r="A251" s="84"/>
    </row>
    <row r="252" ht="15.75" customHeight="1">
      <c r="A252" s="84"/>
    </row>
    <row r="253" ht="15.75" customHeight="1">
      <c r="A253" s="84"/>
    </row>
    <row r="254" ht="15.75" customHeight="1">
      <c r="A254" s="84"/>
    </row>
    <row r="255" ht="15.75" customHeight="1">
      <c r="A255" s="84"/>
    </row>
    <row r="256" ht="15.75" customHeight="1">
      <c r="A256" s="84"/>
    </row>
    <row r="257" ht="15.75" customHeight="1">
      <c r="A257" s="84"/>
    </row>
    <row r="258" ht="15.75" customHeight="1">
      <c r="A258" s="84"/>
    </row>
    <row r="259" ht="15.75" customHeight="1">
      <c r="A259" s="84"/>
    </row>
    <row r="260" ht="15.75" customHeight="1">
      <c r="A260" s="84"/>
    </row>
    <row r="261" ht="15.75" customHeight="1">
      <c r="A261" s="84"/>
    </row>
    <row r="262" ht="15.75" customHeight="1">
      <c r="A262" s="84"/>
    </row>
    <row r="263" ht="15.75" customHeight="1">
      <c r="A263" s="84"/>
    </row>
    <row r="264" ht="15.75" customHeight="1">
      <c r="A264" s="84"/>
    </row>
    <row r="265" ht="15.75" customHeight="1">
      <c r="A265" s="84"/>
    </row>
    <row r="266" ht="15.75" customHeight="1">
      <c r="A266" s="84"/>
    </row>
    <row r="267" ht="15.75" customHeight="1">
      <c r="A267" s="84"/>
    </row>
    <row r="268" ht="15.75" customHeight="1">
      <c r="A268" s="84"/>
    </row>
    <row r="269" ht="15.75" customHeight="1">
      <c r="A269" s="84"/>
    </row>
    <row r="270" ht="15.75" customHeight="1">
      <c r="A270" s="84"/>
    </row>
    <row r="271" ht="15.75" customHeight="1">
      <c r="A271" s="84"/>
    </row>
    <row r="272" ht="15.75" customHeight="1">
      <c r="A272" s="84"/>
    </row>
    <row r="273" ht="15.75" customHeight="1">
      <c r="A273" s="84"/>
    </row>
    <row r="274" ht="15.75" customHeight="1">
      <c r="A274" s="84"/>
    </row>
    <row r="275" ht="15.75" customHeight="1">
      <c r="A275" s="84"/>
    </row>
    <row r="276" ht="15.75" customHeight="1">
      <c r="A276" s="84"/>
    </row>
    <row r="277" ht="15.75" customHeight="1">
      <c r="A277" s="84"/>
    </row>
    <row r="278" ht="15.75" customHeight="1">
      <c r="A278" s="84"/>
    </row>
    <row r="279" ht="15.75" customHeight="1">
      <c r="A279" s="84"/>
    </row>
    <row r="280" ht="15.75" customHeight="1">
      <c r="A280" s="84"/>
    </row>
    <row r="281" ht="15.75" customHeight="1">
      <c r="A281" s="84"/>
    </row>
    <row r="282" ht="15.75" customHeight="1">
      <c r="A282" s="84"/>
    </row>
    <row r="283" ht="15.75" customHeight="1">
      <c r="A283" s="84"/>
    </row>
    <row r="284" ht="15.75" customHeight="1">
      <c r="A284" s="84"/>
    </row>
    <row r="285" ht="15.75" customHeight="1">
      <c r="A285" s="84"/>
    </row>
    <row r="286" ht="15.75" customHeight="1">
      <c r="A286" s="84"/>
    </row>
    <row r="287" ht="15.75" customHeight="1">
      <c r="A287" s="84"/>
    </row>
    <row r="288" ht="15.75" customHeight="1">
      <c r="A288" s="84"/>
    </row>
    <row r="289" ht="15.75" customHeight="1">
      <c r="A289" s="84"/>
    </row>
    <row r="290" ht="15.75" customHeight="1">
      <c r="A290" s="84"/>
    </row>
    <row r="291" ht="15.75" customHeight="1">
      <c r="A291" s="84"/>
    </row>
    <row r="292" ht="15.75" customHeight="1">
      <c r="A292" s="84"/>
    </row>
    <row r="293" ht="15.75" customHeight="1">
      <c r="A293" s="84"/>
    </row>
    <row r="294" ht="15.75" customHeight="1">
      <c r="A294" s="84"/>
    </row>
    <row r="295" ht="15.75" customHeight="1">
      <c r="A295" s="84"/>
    </row>
    <row r="296" ht="15.75" customHeight="1">
      <c r="A296" s="84"/>
    </row>
    <row r="297" ht="15.75" customHeight="1">
      <c r="A297" s="84"/>
    </row>
    <row r="298" ht="15.75" customHeight="1">
      <c r="A298" s="84"/>
    </row>
    <row r="299" ht="15.75" customHeight="1">
      <c r="A299" s="84"/>
    </row>
    <row r="300" ht="15.75" customHeight="1">
      <c r="A300" s="84"/>
    </row>
    <row r="301" ht="15.75" customHeight="1">
      <c r="A301" s="84"/>
    </row>
    <row r="302" ht="15.75" customHeight="1">
      <c r="A302" s="84"/>
    </row>
    <row r="303" ht="15.75" customHeight="1">
      <c r="A303" s="84"/>
    </row>
    <row r="304" ht="15.75" customHeight="1">
      <c r="A304" s="84"/>
    </row>
    <row r="305" ht="15.75" customHeight="1">
      <c r="A305" s="84"/>
    </row>
    <row r="306" ht="15.75" customHeight="1">
      <c r="A306" s="84"/>
    </row>
    <row r="307" ht="15.75" customHeight="1">
      <c r="A307" s="84"/>
    </row>
    <row r="308" ht="15.75" customHeight="1">
      <c r="A308" s="84"/>
    </row>
    <row r="309" ht="15.75" customHeight="1">
      <c r="A309" s="84"/>
    </row>
    <row r="310" ht="15.75" customHeight="1">
      <c r="A310" s="84"/>
    </row>
    <row r="311" ht="15.75" customHeight="1">
      <c r="A311" s="84"/>
    </row>
    <row r="312" ht="15.75" customHeight="1">
      <c r="A312" s="84"/>
    </row>
    <row r="313" ht="15.75" customHeight="1">
      <c r="A313" s="84"/>
    </row>
    <row r="314" ht="15.75" customHeight="1">
      <c r="A314" s="84"/>
    </row>
    <row r="315" ht="15.75" customHeight="1">
      <c r="A315" s="84"/>
    </row>
    <row r="316" ht="15.75" customHeight="1">
      <c r="A316" s="84"/>
    </row>
    <row r="317" ht="15.75" customHeight="1">
      <c r="A317" s="84"/>
    </row>
    <row r="318" ht="15.75" customHeight="1">
      <c r="A318" s="84"/>
    </row>
    <row r="319" ht="15.75" customHeight="1">
      <c r="A319" s="84"/>
    </row>
    <row r="320" ht="15.75" customHeight="1">
      <c r="A320" s="84"/>
    </row>
    <row r="321" ht="15.75" customHeight="1">
      <c r="A321" s="84"/>
    </row>
    <row r="322" ht="15.75" customHeight="1">
      <c r="A322" s="84"/>
    </row>
    <row r="323" ht="15.75" customHeight="1">
      <c r="A323" s="84"/>
    </row>
    <row r="324" ht="15.75" customHeight="1">
      <c r="A324" s="84"/>
    </row>
    <row r="325" ht="15.75" customHeight="1">
      <c r="A325" s="84"/>
    </row>
    <row r="326" ht="15.75" customHeight="1">
      <c r="A326" s="84"/>
    </row>
    <row r="327" ht="15.75" customHeight="1">
      <c r="A327" s="84"/>
    </row>
    <row r="328" ht="15.75" customHeight="1">
      <c r="A328" s="84"/>
    </row>
    <row r="329" ht="15.75" customHeight="1">
      <c r="A329" s="84"/>
    </row>
    <row r="330" ht="15.75" customHeight="1">
      <c r="A330" s="84"/>
    </row>
    <row r="331" ht="15.75" customHeight="1">
      <c r="A331" s="84"/>
    </row>
    <row r="332" ht="15.75" customHeight="1">
      <c r="A332" s="84"/>
    </row>
    <row r="333" ht="15.75" customHeight="1">
      <c r="A333" s="84"/>
    </row>
    <row r="334" ht="15.75" customHeight="1">
      <c r="A334" s="84"/>
    </row>
    <row r="335" ht="15.75" customHeight="1">
      <c r="A335" s="84"/>
    </row>
    <row r="336" ht="15.75" customHeight="1">
      <c r="A336" s="84"/>
    </row>
    <row r="337" ht="15.75" customHeight="1">
      <c r="A337" s="84"/>
    </row>
    <row r="338" ht="15.75" customHeight="1">
      <c r="A338" s="84"/>
    </row>
    <row r="339" ht="15.75" customHeight="1">
      <c r="A339" s="84"/>
    </row>
    <row r="340" ht="15.75" customHeight="1">
      <c r="A340" s="84"/>
    </row>
    <row r="341" ht="15.75" customHeight="1">
      <c r="A341" s="84"/>
    </row>
    <row r="342" ht="15.75" customHeight="1">
      <c r="A342" s="84"/>
    </row>
    <row r="343" ht="15.75" customHeight="1">
      <c r="A343" s="84"/>
    </row>
    <row r="344" ht="15.75" customHeight="1">
      <c r="A344" s="84"/>
    </row>
    <row r="345" ht="15.75" customHeight="1">
      <c r="A345" s="84"/>
    </row>
    <row r="346" ht="15.75" customHeight="1">
      <c r="A346" s="84"/>
    </row>
    <row r="347" ht="15.75" customHeight="1">
      <c r="A347" s="84"/>
    </row>
    <row r="348" ht="15.75" customHeight="1">
      <c r="A348" s="84"/>
    </row>
    <row r="349" ht="15.75" customHeight="1">
      <c r="A349" s="84"/>
    </row>
    <row r="350" ht="15.75" customHeight="1">
      <c r="A350" s="84"/>
    </row>
    <row r="351" ht="15.75" customHeight="1">
      <c r="A351" s="84"/>
    </row>
    <row r="352" ht="15.75" customHeight="1">
      <c r="A352" s="84"/>
    </row>
    <row r="353" ht="15.75" customHeight="1">
      <c r="A353" s="84"/>
    </row>
    <row r="354" ht="15.75" customHeight="1">
      <c r="A354" s="84"/>
    </row>
    <row r="355" ht="15.75" customHeight="1">
      <c r="A355" s="84"/>
    </row>
    <row r="356" ht="15.75" customHeight="1">
      <c r="A356" s="84"/>
    </row>
    <row r="357" ht="15.75" customHeight="1">
      <c r="A357" s="84"/>
    </row>
    <row r="358" ht="15.75" customHeight="1">
      <c r="A358" s="84"/>
    </row>
    <row r="359" ht="15.75" customHeight="1">
      <c r="A359" s="84"/>
    </row>
    <row r="360" ht="15.75" customHeight="1">
      <c r="A360" s="84"/>
    </row>
    <row r="361" ht="15.75" customHeight="1">
      <c r="A361" s="84"/>
    </row>
    <row r="362" ht="15.75" customHeight="1">
      <c r="A362" s="84"/>
    </row>
    <row r="363" ht="15.75" customHeight="1">
      <c r="A363" s="84"/>
    </row>
    <row r="364" ht="15.75" customHeight="1">
      <c r="A364" s="84"/>
    </row>
    <row r="365" ht="15.75" customHeight="1">
      <c r="A365" s="84"/>
    </row>
    <row r="366" ht="15.75" customHeight="1">
      <c r="A366" s="84"/>
    </row>
    <row r="367" ht="15.75" customHeight="1">
      <c r="A367" s="84"/>
    </row>
    <row r="368" ht="15.75" customHeight="1">
      <c r="A368" s="84"/>
    </row>
    <row r="369" ht="15.75" customHeight="1">
      <c r="A369" s="84"/>
    </row>
    <row r="370" ht="15.75" customHeight="1">
      <c r="A370" s="84"/>
    </row>
    <row r="371" ht="15.75" customHeight="1">
      <c r="A371" s="84"/>
    </row>
    <row r="372" ht="15.75" customHeight="1">
      <c r="A372" s="84"/>
    </row>
    <row r="373" ht="15.75" customHeight="1">
      <c r="A373" s="84"/>
    </row>
    <row r="374" ht="15.75" customHeight="1">
      <c r="A374" s="84"/>
    </row>
    <row r="375" ht="15.75" customHeight="1">
      <c r="A375" s="84"/>
    </row>
    <row r="376" ht="15.75" customHeight="1">
      <c r="A376" s="84"/>
    </row>
    <row r="377" ht="15.75" customHeight="1">
      <c r="A377" s="84"/>
    </row>
    <row r="378" ht="15.75" customHeight="1">
      <c r="A378" s="84"/>
    </row>
    <row r="379" ht="15.75" customHeight="1">
      <c r="A379" s="84"/>
    </row>
    <row r="380" ht="15.75" customHeight="1">
      <c r="A380" s="84"/>
    </row>
    <row r="381" ht="15.75" customHeight="1">
      <c r="A381" s="84"/>
    </row>
    <row r="382" ht="15.75" customHeight="1">
      <c r="A382" s="84"/>
    </row>
    <row r="383" ht="15.75" customHeight="1">
      <c r="A383" s="84"/>
    </row>
    <row r="384" ht="15.75" customHeight="1">
      <c r="A384" s="84"/>
    </row>
    <row r="385" ht="15.75" customHeight="1">
      <c r="A385" s="84"/>
    </row>
    <row r="386" ht="15.75" customHeight="1">
      <c r="A386" s="84"/>
    </row>
    <row r="387" ht="15.75" customHeight="1">
      <c r="A387" s="84"/>
    </row>
    <row r="388" ht="15.75" customHeight="1">
      <c r="A388" s="84"/>
    </row>
    <row r="389" ht="15.75" customHeight="1">
      <c r="A389" s="84"/>
    </row>
    <row r="390" ht="15.75" customHeight="1">
      <c r="A390" s="84"/>
    </row>
    <row r="391" ht="15.75" customHeight="1">
      <c r="A391" s="84"/>
    </row>
    <row r="392" ht="15.75" customHeight="1">
      <c r="A392" s="84"/>
    </row>
    <row r="393" ht="15.75" customHeight="1">
      <c r="A393" s="84"/>
    </row>
    <row r="394" ht="15.75" customHeight="1">
      <c r="A394" s="84"/>
    </row>
    <row r="395" ht="15.75" customHeight="1">
      <c r="A395" s="84"/>
    </row>
    <row r="396" ht="15.75" customHeight="1">
      <c r="A396" s="84"/>
    </row>
    <row r="397" ht="15.75" customHeight="1">
      <c r="A397" s="84"/>
    </row>
    <row r="398" ht="15.75" customHeight="1">
      <c r="A398" s="84"/>
    </row>
    <row r="399" ht="15.75" customHeight="1">
      <c r="A399" s="84"/>
    </row>
    <row r="400" ht="15.75" customHeight="1">
      <c r="A400" s="84"/>
    </row>
    <row r="401" ht="15.75" customHeight="1">
      <c r="A401" s="84"/>
    </row>
    <row r="402" ht="15.75" customHeight="1">
      <c r="A402" s="84"/>
    </row>
    <row r="403" ht="15.75" customHeight="1">
      <c r="A403" s="84"/>
    </row>
    <row r="404" ht="15.75" customHeight="1">
      <c r="A404" s="84"/>
    </row>
    <row r="405" ht="15.75" customHeight="1">
      <c r="A405" s="84"/>
    </row>
    <row r="406" ht="15.75" customHeight="1">
      <c r="A406" s="84"/>
    </row>
    <row r="407" ht="15.75" customHeight="1">
      <c r="A407" s="84"/>
    </row>
    <row r="408" ht="15.75" customHeight="1">
      <c r="A408" s="84"/>
    </row>
    <row r="409" ht="15.75" customHeight="1">
      <c r="A409" s="84"/>
    </row>
    <row r="410" ht="15.75" customHeight="1">
      <c r="A410" s="84"/>
    </row>
    <row r="411" ht="15.75" customHeight="1">
      <c r="A411" s="84"/>
    </row>
    <row r="412" ht="15.75" customHeight="1">
      <c r="A412" s="84"/>
    </row>
    <row r="413" ht="15.75" customHeight="1">
      <c r="A413" s="84"/>
    </row>
    <row r="414" ht="15.75" customHeight="1">
      <c r="A414" s="84"/>
    </row>
    <row r="415" ht="15.75" customHeight="1">
      <c r="A415" s="84"/>
    </row>
    <row r="416" ht="15.75" customHeight="1">
      <c r="A416" s="84"/>
    </row>
    <row r="417" ht="15.75" customHeight="1">
      <c r="A417" s="84"/>
    </row>
    <row r="418" ht="15.75" customHeight="1">
      <c r="A418" s="84"/>
    </row>
    <row r="419" ht="15.75" customHeight="1">
      <c r="A419" s="84"/>
    </row>
    <row r="420" ht="15.75" customHeight="1">
      <c r="A420" s="84"/>
    </row>
    <row r="421" ht="15.75" customHeight="1">
      <c r="A421" s="84"/>
    </row>
    <row r="422" ht="15.75" customHeight="1">
      <c r="A422" s="84"/>
    </row>
    <row r="423" ht="15.75" customHeight="1">
      <c r="A423" s="84"/>
    </row>
    <row r="424" ht="15.75" customHeight="1">
      <c r="A424" s="84"/>
    </row>
    <row r="425" ht="15.75" customHeight="1">
      <c r="A425" s="84"/>
    </row>
    <row r="426" ht="15.75" customHeight="1">
      <c r="A426" s="84"/>
    </row>
    <row r="427" ht="15.75" customHeight="1">
      <c r="A427" s="84"/>
    </row>
    <row r="428" ht="15.75" customHeight="1">
      <c r="A428" s="84"/>
    </row>
    <row r="429" ht="15.75" customHeight="1">
      <c r="A429" s="84"/>
    </row>
    <row r="430" ht="15.75" customHeight="1">
      <c r="A430" s="84"/>
    </row>
    <row r="431" ht="15.75" customHeight="1">
      <c r="A431" s="84"/>
    </row>
    <row r="432" ht="15.75" customHeight="1">
      <c r="A432" s="84"/>
    </row>
    <row r="433" ht="15.75" customHeight="1">
      <c r="A433" s="84"/>
    </row>
    <row r="434" ht="15.75" customHeight="1">
      <c r="A434" s="84"/>
    </row>
    <row r="435" ht="15.75" customHeight="1">
      <c r="A435" s="84"/>
    </row>
    <row r="436" ht="15.75" customHeight="1">
      <c r="A436" s="84"/>
    </row>
    <row r="437" ht="15.75" customHeight="1">
      <c r="A437" s="84"/>
    </row>
    <row r="438" ht="15.75" customHeight="1">
      <c r="A438" s="84"/>
    </row>
    <row r="439" ht="15.75" customHeight="1">
      <c r="A439" s="84"/>
    </row>
    <row r="440" ht="15.75" customHeight="1">
      <c r="A440" s="84"/>
    </row>
    <row r="441" ht="15.75" customHeight="1">
      <c r="A441" s="84"/>
    </row>
    <row r="442" ht="15.75" customHeight="1">
      <c r="A442" s="84"/>
    </row>
    <row r="443" ht="15.75" customHeight="1">
      <c r="A443" s="84"/>
    </row>
    <row r="444" ht="15.75" customHeight="1">
      <c r="A444" s="84"/>
    </row>
    <row r="445" ht="15.75" customHeight="1">
      <c r="A445" s="84"/>
    </row>
    <row r="446" ht="15.75" customHeight="1">
      <c r="A446" s="84"/>
    </row>
    <row r="447" ht="15.75" customHeight="1">
      <c r="A447" s="84"/>
    </row>
    <row r="448" ht="15.75" customHeight="1">
      <c r="A448" s="84"/>
    </row>
    <row r="449" ht="15.75" customHeight="1">
      <c r="A449" s="84"/>
    </row>
    <row r="450" ht="15.75" customHeight="1">
      <c r="A450" s="84"/>
    </row>
    <row r="451" ht="15.75" customHeight="1">
      <c r="A451" s="84"/>
    </row>
    <row r="452" ht="15.75" customHeight="1">
      <c r="A452" s="84"/>
    </row>
    <row r="453" ht="15.75" customHeight="1">
      <c r="A453" s="84"/>
    </row>
    <row r="454" ht="15.75" customHeight="1">
      <c r="A454" s="84"/>
    </row>
    <row r="455" ht="15.75" customHeight="1">
      <c r="A455" s="84"/>
    </row>
    <row r="456" ht="15.75" customHeight="1">
      <c r="A456" s="84"/>
    </row>
    <row r="457" ht="15.75" customHeight="1">
      <c r="A457" s="84"/>
    </row>
    <row r="458" ht="15.75" customHeight="1">
      <c r="A458" s="84"/>
    </row>
    <row r="459" ht="15.75" customHeight="1">
      <c r="A459" s="84"/>
    </row>
    <row r="460" ht="15.75" customHeight="1">
      <c r="A460" s="84"/>
    </row>
    <row r="461" ht="15.75" customHeight="1">
      <c r="A461" s="84"/>
    </row>
    <row r="462" ht="15.75" customHeight="1">
      <c r="A462" s="84"/>
    </row>
    <row r="463" ht="15.75" customHeight="1">
      <c r="A463" s="84"/>
    </row>
    <row r="464" ht="15.75" customHeight="1">
      <c r="A464" s="84"/>
    </row>
    <row r="465" ht="15.75" customHeight="1">
      <c r="A465" s="84"/>
    </row>
    <row r="466" ht="15.75" customHeight="1">
      <c r="A466" s="84"/>
    </row>
    <row r="467" ht="15.75" customHeight="1">
      <c r="A467" s="84"/>
    </row>
    <row r="468" ht="15.75" customHeight="1">
      <c r="A468" s="84"/>
    </row>
    <row r="469" ht="15.75" customHeight="1">
      <c r="A469" s="84"/>
    </row>
    <row r="470" ht="15.75" customHeight="1">
      <c r="A470" s="84"/>
    </row>
    <row r="471" ht="15.75" customHeight="1">
      <c r="A471" s="84"/>
    </row>
    <row r="472" ht="15.75" customHeight="1">
      <c r="A472" s="84"/>
    </row>
    <row r="473" ht="15.75" customHeight="1">
      <c r="A473" s="84"/>
    </row>
    <row r="474" ht="15.75" customHeight="1">
      <c r="A474" s="84"/>
    </row>
    <row r="475" ht="15.75" customHeight="1">
      <c r="A475" s="84"/>
    </row>
    <row r="476" ht="15.75" customHeight="1">
      <c r="A476" s="84"/>
    </row>
    <row r="477" ht="15.75" customHeight="1">
      <c r="A477" s="84"/>
    </row>
    <row r="478" ht="15.75" customHeight="1">
      <c r="A478" s="84"/>
    </row>
    <row r="479" ht="15.75" customHeight="1">
      <c r="A479" s="84"/>
    </row>
    <row r="480" ht="15.75" customHeight="1">
      <c r="A480" s="84"/>
    </row>
    <row r="481" ht="15.75" customHeight="1">
      <c r="A481" s="84"/>
    </row>
    <row r="482" ht="15.75" customHeight="1">
      <c r="A482" s="84"/>
    </row>
    <row r="483" ht="15.75" customHeight="1">
      <c r="A483" s="84"/>
    </row>
    <row r="484" ht="15.75" customHeight="1">
      <c r="A484" s="84"/>
    </row>
    <row r="485" ht="15.75" customHeight="1">
      <c r="A485" s="84"/>
    </row>
    <row r="486" ht="15.75" customHeight="1">
      <c r="A486" s="84"/>
    </row>
    <row r="487" ht="15.75" customHeight="1">
      <c r="A487" s="84"/>
    </row>
    <row r="488" ht="15.75" customHeight="1">
      <c r="A488" s="84"/>
    </row>
    <row r="489" ht="15.75" customHeight="1">
      <c r="A489" s="84"/>
    </row>
    <row r="490" ht="15.75" customHeight="1">
      <c r="A490" s="84"/>
    </row>
    <row r="491" ht="15.75" customHeight="1">
      <c r="A491" s="84"/>
    </row>
    <row r="492" ht="15.75" customHeight="1">
      <c r="A492" s="84"/>
    </row>
    <row r="493" ht="15.75" customHeight="1">
      <c r="A493" s="84"/>
    </row>
    <row r="494" ht="15.75" customHeight="1">
      <c r="A494" s="84"/>
    </row>
    <row r="495" ht="15.75" customHeight="1">
      <c r="A495" s="84"/>
    </row>
    <row r="496" ht="15.75" customHeight="1">
      <c r="A496" s="84"/>
    </row>
    <row r="497" ht="15.75" customHeight="1">
      <c r="A497" s="84"/>
    </row>
    <row r="498" ht="15.75" customHeight="1">
      <c r="A498" s="84"/>
    </row>
    <row r="499" ht="15.75" customHeight="1">
      <c r="A499" s="84"/>
    </row>
    <row r="500" ht="15.75" customHeight="1">
      <c r="A500" s="84"/>
    </row>
    <row r="501" ht="15.75" customHeight="1">
      <c r="A501" s="84"/>
    </row>
    <row r="502" ht="15.75" customHeight="1">
      <c r="A502" s="84"/>
    </row>
    <row r="503" ht="15.75" customHeight="1">
      <c r="A503" s="84"/>
    </row>
    <row r="504" ht="15.75" customHeight="1">
      <c r="A504" s="84"/>
    </row>
    <row r="505" ht="15.75" customHeight="1">
      <c r="A505" s="84"/>
    </row>
    <row r="506" ht="15.75" customHeight="1">
      <c r="A506" s="84"/>
    </row>
    <row r="507" ht="15.75" customHeight="1">
      <c r="A507" s="84"/>
    </row>
    <row r="508" ht="15.75" customHeight="1">
      <c r="A508" s="84"/>
    </row>
    <row r="509" ht="15.75" customHeight="1">
      <c r="A509" s="84"/>
    </row>
    <row r="510" ht="15.75" customHeight="1">
      <c r="A510" s="84"/>
    </row>
    <row r="511" ht="15.75" customHeight="1">
      <c r="A511" s="84"/>
    </row>
    <row r="512" ht="15.75" customHeight="1">
      <c r="A512" s="84"/>
    </row>
    <row r="513" ht="15.75" customHeight="1">
      <c r="A513" s="84"/>
    </row>
    <row r="514" ht="15.75" customHeight="1">
      <c r="A514" s="84"/>
    </row>
    <row r="515" ht="15.75" customHeight="1">
      <c r="A515" s="84"/>
    </row>
    <row r="516" ht="15.75" customHeight="1">
      <c r="A516" s="84"/>
    </row>
    <row r="517" ht="15.75" customHeight="1">
      <c r="A517" s="84"/>
    </row>
    <row r="518" ht="15.75" customHeight="1">
      <c r="A518" s="84"/>
    </row>
    <row r="519" ht="15.75" customHeight="1">
      <c r="A519" s="84"/>
    </row>
    <row r="520" ht="15.75" customHeight="1">
      <c r="A520" s="84"/>
    </row>
    <row r="521" ht="15.75" customHeight="1">
      <c r="A521" s="84"/>
    </row>
    <row r="522" ht="15.75" customHeight="1">
      <c r="A522" s="84"/>
    </row>
    <row r="523" ht="15.75" customHeight="1">
      <c r="A523" s="84"/>
    </row>
    <row r="524" ht="15.75" customHeight="1">
      <c r="A524" s="84"/>
    </row>
    <row r="525" ht="15.75" customHeight="1">
      <c r="A525" s="84"/>
    </row>
    <row r="526" ht="15.75" customHeight="1">
      <c r="A526" s="84"/>
    </row>
    <row r="527" ht="15.75" customHeight="1">
      <c r="A527" s="84"/>
    </row>
    <row r="528" ht="15.75" customHeight="1">
      <c r="A528" s="84"/>
    </row>
    <row r="529" ht="15.75" customHeight="1">
      <c r="A529" s="84"/>
    </row>
    <row r="530" ht="15.75" customHeight="1">
      <c r="A530" s="84"/>
    </row>
    <row r="531" ht="15.75" customHeight="1">
      <c r="A531" s="84"/>
    </row>
    <row r="532" ht="15.75" customHeight="1">
      <c r="A532" s="84"/>
    </row>
    <row r="533" ht="15.75" customHeight="1">
      <c r="A533" s="84"/>
    </row>
    <row r="534" ht="15.75" customHeight="1">
      <c r="A534" s="84"/>
    </row>
    <row r="535" ht="15.75" customHeight="1">
      <c r="A535" s="84"/>
    </row>
    <row r="536" ht="15.75" customHeight="1">
      <c r="A536" s="84"/>
    </row>
    <row r="537" ht="15.75" customHeight="1">
      <c r="A537" s="84"/>
    </row>
    <row r="538" ht="15.75" customHeight="1">
      <c r="A538" s="84"/>
    </row>
    <row r="539" ht="15.75" customHeight="1">
      <c r="A539" s="84"/>
    </row>
    <row r="540" ht="15.75" customHeight="1">
      <c r="A540" s="84"/>
    </row>
    <row r="541" ht="15.75" customHeight="1">
      <c r="A541" s="84"/>
    </row>
    <row r="542" ht="15.75" customHeight="1">
      <c r="A542" s="84"/>
    </row>
    <row r="543" ht="15.75" customHeight="1">
      <c r="A543" s="84"/>
    </row>
    <row r="544" ht="15.75" customHeight="1">
      <c r="A544" s="84"/>
    </row>
    <row r="545" ht="15.75" customHeight="1">
      <c r="A545" s="84"/>
    </row>
    <row r="546" ht="15.75" customHeight="1">
      <c r="A546" s="84"/>
    </row>
    <row r="547" ht="15.75" customHeight="1">
      <c r="A547" s="84"/>
    </row>
    <row r="548" ht="15.75" customHeight="1">
      <c r="A548" s="84"/>
    </row>
    <row r="549" ht="15.75" customHeight="1">
      <c r="A549" s="84"/>
    </row>
    <row r="550" ht="15.75" customHeight="1">
      <c r="A550" s="84"/>
    </row>
    <row r="551" ht="15.75" customHeight="1">
      <c r="A551" s="84"/>
    </row>
    <row r="552" ht="15.75" customHeight="1">
      <c r="A552" s="84"/>
    </row>
    <row r="553" ht="15.75" customHeight="1">
      <c r="A553" s="84"/>
    </row>
    <row r="554" ht="15.75" customHeight="1">
      <c r="A554" s="84"/>
    </row>
    <row r="555" ht="15.75" customHeight="1">
      <c r="A555" s="84"/>
    </row>
    <row r="556" ht="15.75" customHeight="1">
      <c r="A556" s="84"/>
    </row>
    <row r="557" ht="15.75" customHeight="1">
      <c r="A557" s="84"/>
    </row>
    <row r="558" ht="15.75" customHeight="1">
      <c r="A558" s="84"/>
    </row>
    <row r="559" ht="15.75" customHeight="1">
      <c r="A559" s="84"/>
    </row>
    <row r="560" ht="15.75" customHeight="1">
      <c r="A560" s="84"/>
    </row>
    <row r="561" ht="15.75" customHeight="1">
      <c r="A561" s="84"/>
    </row>
    <row r="562" ht="15.75" customHeight="1">
      <c r="A562" s="84"/>
    </row>
    <row r="563" ht="15.75" customHeight="1">
      <c r="A563" s="84"/>
    </row>
    <row r="564" ht="15.75" customHeight="1">
      <c r="A564" s="84"/>
    </row>
    <row r="565" ht="15.75" customHeight="1">
      <c r="A565" s="84"/>
    </row>
    <row r="566" ht="15.75" customHeight="1">
      <c r="A566" s="84"/>
    </row>
    <row r="567" ht="15.75" customHeight="1">
      <c r="A567" s="84"/>
    </row>
    <row r="568" ht="15.75" customHeight="1">
      <c r="A568" s="84"/>
    </row>
    <row r="569" ht="15.75" customHeight="1">
      <c r="A569" s="84"/>
    </row>
    <row r="570" ht="15.75" customHeight="1">
      <c r="A570" s="84"/>
    </row>
    <row r="571" ht="15.75" customHeight="1">
      <c r="A571" s="84"/>
    </row>
    <row r="572" ht="15.75" customHeight="1">
      <c r="A572" s="84"/>
    </row>
    <row r="573" ht="15.75" customHeight="1">
      <c r="A573" s="84"/>
    </row>
    <row r="574" ht="15.75" customHeight="1">
      <c r="A574" s="84"/>
    </row>
    <row r="575" ht="15.75" customHeight="1">
      <c r="A575" s="84"/>
    </row>
    <row r="576" ht="15.75" customHeight="1">
      <c r="A576" s="84"/>
    </row>
    <row r="577" ht="15.75" customHeight="1">
      <c r="A577" s="84"/>
    </row>
    <row r="578" ht="15.75" customHeight="1">
      <c r="A578" s="84"/>
    </row>
    <row r="579" ht="15.75" customHeight="1">
      <c r="A579" s="84"/>
    </row>
    <row r="580" ht="15.75" customHeight="1">
      <c r="A580" s="84"/>
    </row>
    <row r="581" ht="15.75" customHeight="1">
      <c r="A581" s="84"/>
    </row>
    <row r="582" ht="15.75" customHeight="1">
      <c r="A582" s="84"/>
    </row>
    <row r="583" ht="15.75" customHeight="1">
      <c r="A583" s="84"/>
    </row>
    <row r="584" ht="15.75" customHeight="1">
      <c r="A584" s="84"/>
    </row>
    <row r="585" ht="15.75" customHeight="1">
      <c r="A585" s="84"/>
    </row>
    <row r="586" ht="15.75" customHeight="1">
      <c r="A586" s="84"/>
    </row>
    <row r="587" ht="15.75" customHeight="1">
      <c r="A587" s="84"/>
    </row>
    <row r="588" ht="15.75" customHeight="1">
      <c r="A588" s="84"/>
    </row>
    <row r="589" ht="15.75" customHeight="1">
      <c r="A589" s="84"/>
    </row>
    <row r="590" ht="15.75" customHeight="1">
      <c r="A590" s="84"/>
    </row>
    <row r="591" ht="15.75" customHeight="1">
      <c r="A591" s="84"/>
    </row>
    <row r="592" ht="15.75" customHeight="1">
      <c r="A592" s="84"/>
    </row>
    <row r="593" ht="15.75" customHeight="1">
      <c r="A593" s="84"/>
    </row>
    <row r="594" ht="15.75" customHeight="1">
      <c r="A594" s="84"/>
    </row>
    <row r="595" ht="15.75" customHeight="1">
      <c r="A595" s="84"/>
    </row>
    <row r="596" ht="15.75" customHeight="1">
      <c r="A596" s="84"/>
    </row>
    <row r="597" ht="15.75" customHeight="1">
      <c r="A597" s="84"/>
    </row>
    <row r="598" ht="15.75" customHeight="1">
      <c r="A598" s="84"/>
    </row>
    <row r="599" ht="15.75" customHeight="1">
      <c r="A599" s="84"/>
    </row>
    <row r="600" ht="15.75" customHeight="1">
      <c r="A600" s="84"/>
    </row>
    <row r="601" ht="15.75" customHeight="1">
      <c r="A601" s="84"/>
    </row>
    <row r="602" ht="15.75" customHeight="1">
      <c r="A602" s="84"/>
    </row>
    <row r="603" ht="15.75" customHeight="1">
      <c r="A603" s="84"/>
    </row>
    <row r="604" ht="15.75" customHeight="1">
      <c r="A604" s="84"/>
    </row>
    <row r="605" ht="15.75" customHeight="1">
      <c r="A605" s="84"/>
    </row>
    <row r="606" ht="15.75" customHeight="1">
      <c r="A606" s="84"/>
    </row>
    <row r="607" ht="15.75" customHeight="1">
      <c r="A607" s="84"/>
    </row>
    <row r="608" ht="15.75" customHeight="1">
      <c r="A608" s="84"/>
    </row>
    <row r="609" ht="15.75" customHeight="1">
      <c r="A609" s="84"/>
    </row>
    <row r="610" ht="15.75" customHeight="1">
      <c r="A610" s="84"/>
    </row>
    <row r="611" ht="15.75" customHeight="1">
      <c r="A611" s="84"/>
    </row>
    <row r="612" ht="15.75" customHeight="1">
      <c r="A612" s="84"/>
    </row>
    <row r="613" ht="15.75" customHeight="1">
      <c r="A613" s="84"/>
    </row>
    <row r="614" ht="15.75" customHeight="1">
      <c r="A614" s="84"/>
    </row>
    <row r="615" ht="15.75" customHeight="1">
      <c r="A615" s="84"/>
    </row>
    <row r="616" ht="15.75" customHeight="1">
      <c r="A616" s="84"/>
    </row>
    <row r="617" ht="15.75" customHeight="1">
      <c r="A617" s="84"/>
    </row>
    <row r="618" ht="15.75" customHeight="1">
      <c r="A618" s="84"/>
    </row>
    <row r="619" ht="15.75" customHeight="1">
      <c r="A619" s="84"/>
    </row>
    <row r="620" ht="15.75" customHeight="1">
      <c r="A620" s="84"/>
    </row>
    <row r="621" ht="15.75" customHeight="1">
      <c r="A621" s="84"/>
    </row>
    <row r="622" ht="15.75" customHeight="1">
      <c r="A622" s="84"/>
    </row>
    <row r="623" ht="15.75" customHeight="1">
      <c r="A623" s="84"/>
    </row>
    <row r="624" ht="15.75" customHeight="1">
      <c r="A624" s="84"/>
    </row>
    <row r="625" ht="15.75" customHeight="1">
      <c r="A625" s="84"/>
    </row>
    <row r="626" ht="15.75" customHeight="1">
      <c r="A626" s="84"/>
    </row>
    <row r="627" ht="15.75" customHeight="1">
      <c r="A627" s="84"/>
    </row>
    <row r="628" ht="15.75" customHeight="1">
      <c r="A628" s="84"/>
    </row>
    <row r="629" ht="15.75" customHeight="1">
      <c r="A629" s="84"/>
    </row>
    <row r="630" ht="15.75" customHeight="1">
      <c r="A630" s="84"/>
    </row>
    <row r="631" ht="15.75" customHeight="1">
      <c r="A631" s="84"/>
    </row>
    <row r="632" ht="15.75" customHeight="1">
      <c r="A632" s="84"/>
    </row>
    <row r="633" ht="15.75" customHeight="1">
      <c r="A633" s="84"/>
    </row>
    <row r="634" ht="15.75" customHeight="1">
      <c r="A634" s="84"/>
    </row>
    <row r="635" ht="15.75" customHeight="1">
      <c r="A635" s="84"/>
    </row>
    <row r="636" ht="15.75" customHeight="1">
      <c r="A636" s="84"/>
    </row>
    <row r="637" ht="15.75" customHeight="1">
      <c r="A637" s="84"/>
    </row>
    <row r="638" ht="15.75" customHeight="1">
      <c r="A638" s="84"/>
    </row>
    <row r="639" ht="15.75" customHeight="1">
      <c r="A639" s="84"/>
    </row>
    <row r="640" ht="15.75" customHeight="1">
      <c r="A640" s="84"/>
    </row>
    <row r="641" ht="15.75" customHeight="1">
      <c r="A641" s="84"/>
    </row>
    <row r="642" ht="15.75" customHeight="1">
      <c r="A642" s="84"/>
    </row>
    <row r="643" ht="15.75" customHeight="1">
      <c r="A643" s="84"/>
    </row>
    <row r="644" ht="15.75" customHeight="1">
      <c r="A644" s="84"/>
    </row>
    <row r="645" ht="15.75" customHeight="1">
      <c r="A645" s="84"/>
    </row>
    <row r="646" ht="15.75" customHeight="1">
      <c r="A646" s="84"/>
    </row>
    <row r="647" ht="15.75" customHeight="1">
      <c r="A647" s="84"/>
    </row>
    <row r="648" ht="15.75" customHeight="1">
      <c r="A648" s="84"/>
    </row>
    <row r="649" ht="15.75" customHeight="1">
      <c r="A649" s="84"/>
    </row>
    <row r="650" ht="15.75" customHeight="1">
      <c r="A650" s="84"/>
    </row>
    <row r="651" ht="15.75" customHeight="1">
      <c r="A651" s="84"/>
    </row>
    <row r="652" ht="15.75" customHeight="1">
      <c r="A652" s="84"/>
    </row>
    <row r="653" ht="15.75" customHeight="1">
      <c r="A653" s="84"/>
    </row>
    <row r="654" ht="15.75" customHeight="1">
      <c r="A654" s="84"/>
    </row>
    <row r="655" ht="15.75" customHeight="1">
      <c r="A655" s="84"/>
    </row>
    <row r="656" ht="15.75" customHeight="1">
      <c r="A656" s="84"/>
    </row>
    <row r="657" ht="15.75" customHeight="1">
      <c r="A657" s="84"/>
    </row>
    <row r="658" ht="15.75" customHeight="1">
      <c r="A658" s="84"/>
    </row>
    <row r="659" ht="15.75" customHeight="1">
      <c r="A659" s="84"/>
    </row>
    <row r="660" ht="15.75" customHeight="1">
      <c r="A660" s="84"/>
    </row>
    <row r="661" ht="15.75" customHeight="1">
      <c r="A661" s="84"/>
    </row>
    <row r="662" ht="15.75" customHeight="1">
      <c r="A662" s="84"/>
    </row>
    <row r="663" ht="15.75" customHeight="1">
      <c r="A663" s="84"/>
    </row>
    <row r="664" ht="15.75" customHeight="1">
      <c r="A664" s="84"/>
    </row>
    <row r="665" ht="15.75" customHeight="1">
      <c r="A665" s="84"/>
    </row>
    <row r="666" ht="15.75" customHeight="1">
      <c r="A666" s="84"/>
    </row>
    <row r="667" ht="15.75" customHeight="1">
      <c r="A667" s="84"/>
    </row>
    <row r="668" ht="15.75" customHeight="1">
      <c r="A668" s="84"/>
    </row>
    <row r="669" ht="15.75" customHeight="1">
      <c r="A669" s="84"/>
    </row>
    <row r="670" ht="15.75" customHeight="1">
      <c r="A670" s="84"/>
    </row>
    <row r="671" ht="15.75" customHeight="1">
      <c r="A671" s="84"/>
    </row>
    <row r="672" ht="15.75" customHeight="1">
      <c r="A672" s="84"/>
    </row>
    <row r="673" ht="15.75" customHeight="1">
      <c r="A673" s="84"/>
    </row>
    <row r="674" ht="15.75" customHeight="1">
      <c r="A674" s="84"/>
    </row>
    <row r="675" ht="15.75" customHeight="1">
      <c r="A675" s="84"/>
    </row>
    <row r="676" ht="15.75" customHeight="1">
      <c r="A676" s="84"/>
    </row>
    <row r="677" ht="15.75" customHeight="1">
      <c r="A677" s="84"/>
    </row>
    <row r="678" ht="15.75" customHeight="1">
      <c r="A678" s="84"/>
    </row>
    <row r="679" ht="15.75" customHeight="1">
      <c r="A679" s="84"/>
    </row>
    <row r="680" ht="15.75" customHeight="1">
      <c r="A680" s="84"/>
    </row>
    <row r="681" ht="15.75" customHeight="1">
      <c r="A681" s="84"/>
    </row>
    <row r="682" ht="15.75" customHeight="1">
      <c r="A682" s="84"/>
    </row>
    <row r="683" ht="15.75" customHeight="1">
      <c r="A683" s="84"/>
    </row>
    <row r="684" ht="15.75" customHeight="1">
      <c r="A684" s="84"/>
    </row>
    <row r="685" ht="15.75" customHeight="1">
      <c r="A685" s="84"/>
    </row>
    <row r="686" ht="15.75" customHeight="1">
      <c r="A686" s="84"/>
    </row>
    <row r="687" ht="15.75" customHeight="1">
      <c r="A687" s="84"/>
    </row>
    <row r="688" ht="15.75" customHeight="1">
      <c r="A688" s="84"/>
    </row>
    <row r="689" ht="15.75" customHeight="1">
      <c r="A689" s="84"/>
    </row>
    <row r="690" ht="15.75" customHeight="1">
      <c r="A690" s="84"/>
    </row>
    <row r="691" ht="15.75" customHeight="1">
      <c r="A691" s="84"/>
    </row>
    <row r="692" ht="15.75" customHeight="1">
      <c r="A692" s="84"/>
    </row>
    <row r="693" ht="15.75" customHeight="1">
      <c r="A693" s="84"/>
    </row>
    <row r="694" ht="15.75" customHeight="1">
      <c r="A694" s="84"/>
    </row>
    <row r="695" ht="15.75" customHeight="1">
      <c r="A695" s="84"/>
    </row>
    <row r="696" ht="15.75" customHeight="1">
      <c r="A696" s="84"/>
    </row>
    <row r="697" ht="15.75" customHeight="1">
      <c r="A697" s="84"/>
    </row>
    <row r="698" ht="15.75" customHeight="1">
      <c r="A698" s="84"/>
    </row>
    <row r="699" ht="15.75" customHeight="1">
      <c r="A699" s="84"/>
    </row>
    <row r="700" ht="15.75" customHeight="1">
      <c r="A700" s="84"/>
    </row>
    <row r="701" ht="15.75" customHeight="1">
      <c r="A701" s="84"/>
    </row>
    <row r="702" ht="15.75" customHeight="1">
      <c r="A702" s="84"/>
    </row>
    <row r="703" ht="15.75" customHeight="1">
      <c r="A703" s="84"/>
    </row>
    <row r="704" ht="15.75" customHeight="1">
      <c r="A704" s="84"/>
    </row>
    <row r="705" ht="15.75" customHeight="1">
      <c r="A705" s="84"/>
    </row>
    <row r="706" ht="15.75" customHeight="1">
      <c r="A706" s="84"/>
    </row>
    <row r="707" ht="15.75" customHeight="1">
      <c r="A707" s="84"/>
    </row>
    <row r="708" ht="15.75" customHeight="1">
      <c r="A708" s="84"/>
    </row>
    <row r="709" ht="15.75" customHeight="1">
      <c r="A709" s="84"/>
    </row>
    <row r="710" ht="15.75" customHeight="1">
      <c r="A710" s="84"/>
    </row>
    <row r="711" ht="15.75" customHeight="1">
      <c r="A711" s="84"/>
    </row>
    <row r="712" ht="15.75" customHeight="1">
      <c r="A712" s="84"/>
    </row>
    <row r="713" ht="15.75" customHeight="1">
      <c r="A713" s="84"/>
    </row>
    <row r="714" ht="15.75" customHeight="1">
      <c r="A714" s="84"/>
    </row>
    <row r="715" ht="15.75" customHeight="1">
      <c r="A715" s="84"/>
    </row>
    <row r="716" ht="15.75" customHeight="1">
      <c r="A716" s="84"/>
    </row>
    <row r="717" ht="15.75" customHeight="1">
      <c r="A717" s="84"/>
    </row>
    <row r="718" ht="15.75" customHeight="1">
      <c r="A718" s="84"/>
    </row>
    <row r="719" ht="15.75" customHeight="1">
      <c r="A719" s="84"/>
    </row>
    <row r="720" ht="15.75" customHeight="1">
      <c r="A720" s="84"/>
    </row>
    <row r="721" ht="15.75" customHeight="1">
      <c r="A721" s="84"/>
    </row>
    <row r="722" ht="15.75" customHeight="1">
      <c r="A722" s="84"/>
    </row>
    <row r="723" ht="15.75" customHeight="1">
      <c r="A723" s="84"/>
    </row>
    <row r="724" ht="15.75" customHeight="1">
      <c r="A724" s="84"/>
    </row>
    <row r="725" ht="15.75" customHeight="1">
      <c r="A725" s="84"/>
    </row>
    <row r="726" ht="15.75" customHeight="1">
      <c r="A726" s="84"/>
    </row>
    <row r="727" ht="15.75" customHeight="1">
      <c r="A727" s="84"/>
    </row>
    <row r="728" ht="15.75" customHeight="1">
      <c r="A728" s="84"/>
    </row>
    <row r="729" ht="15.75" customHeight="1">
      <c r="A729" s="84"/>
    </row>
    <row r="730" ht="15.75" customHeight="1">
      <c r="A730" s="84"/>
    </row>
    <row r="731" ht="15.75" customHeight="1">
      <c r="A731" s="84"/>
    </row>
    <row r="732" ht="15.75" customHeight="1">
      <c r="A732" s="84"/>
    </row>
    <row r="733" ht="15.75" customHeight="1">
      <c r="A733" s="84"/>
    </row>
    <row r="734" ht="15.75" customHeight="1">
      <c r="A734" s="84"/>
    </row>
    <row r="735" ht="15.75" customHeight="1">
      <c r="A735" s="84"/>
    </row>
    <row r="736" ht="15.75" customHeight="1">
      <c r="A736" s="84"/>
    </row>
    <row r="737" ht="15.75" customHeight="1">
      <c r="A737" s="84"/>
    </row>
    <row r="738" ht="15.75" customHeight="1">
      <c r="A738" s="84"/>
    </row>
    <row r="739" ht="15.75" customHeight="1">
      <c r="A739" s="84"/>
    </row>
    <row r="740" ht="15.75" customHeight="1">
      <c r="A740" s="84"/>
    </row>
    <row r="741" ht="15.75" customHeight="1">
      <c r="A741" s="84"/>
    </row>
    <row r="742" ht="15.75" customHeight="1">
      <c r="A742" s="84"/>
    </row>
    <row r="743" ht="15.75" customHeight="1">
      <c r="A743" s="84"/>
    </row>
    <row r="744" ht="15.75" customHeight="1">
      <c r="A744" s="84"/>
    </row>
    <row r="745" ht="15.75" customHeight="1">
      <c r="A745" s="84"/>
    </row>
    <row r="746" ht="15.75" customHeight="1">
      <c r="A746" s="84"/>
    </row>
    <row r="747" ht="15.75" customHeight="1">
      <c r="A747" s="84"/>
    </row>
    <row r="748" ht="15.75" customHeight="1">
      <c r="A748" s="84"/>
    </row>
    <row r="749" ht="15.75" customHeight="1">
      <c r="A749" s="84"/>
    </row>
    <row r="750" ht="15.75" customHeight="1">
      <c r="A750" s="84"/>
    </row>
    <row r="751" ht="15.75" customHeight="1">
      <c r="A751" s="84"/>
    </row>
    <row r="752" ht="15.75" customHeight="1">
      <c r="A752" s="84"/>
    </row>
    <row r="753" ht="15.75" customHeight="1">
      <c r="A753" s="84"/>
    </row>
    <row r="754" ht="15.75" customHeight="1">
      <c r="A754" s="84"/>
    </row>
    <row r="755" ht="15.75" customHeight="1">
      <c r="A755" s="84"/>
    </row>
    <row r="756" ht="15.75" customHeight="1">
      <c r="A756" s="84"/>
    </row>
    <row r="757" ht="15.75" customHeight="1">
      <c r="A757" s="84"/>
    </row>
    <row r="758" ht="15.75" customHeight="1">
      <c r="A758" s="84"/>
    </row>
    <row r="759" ht="15.75" customHeight="1">
      <c r="A759" s="84"/>
    </row>
    <row r="760" ht="15.75" customHeight="1">
      <c r="A760" s="84"/>
    </row>
    <row r="761" ht="15.75" customHeight="1">
      <c r="A761" s="84"/>
    </row>
    <row r="762" ht="15.75" customHeight="1">
      <c r="A762" s="84"/>
    </row>
    <row r="763" ht="15.75" customHeight="1">
      <c r="A763" s="84"/>
    </row>
    <row r="764" ht="15.75" customHeight="1">
      <c r="A764" s="84"/>
    </row>
    <row r="765" ht="15.75" customHeight="1">
      <c r="A765" s="84"/>
    </row>
    <row r="766" ht="15.75" customHeight="1">
      <c r="A766" s="84"/>
    </row>
    <row r="767" ht="15.75" customHeight="1">
      <c r="A767" s="84"/>
    </row>
    <row r="768" ht="15.75" customHeight="1">
      <c r="A768" s="84"/>
    </row>
    <row r="769" ht="15.75" customHeight="1">
      <c r="A769" s="84"/>
    </row>
    <row r="770" ht="15.75" customHeight="1">
      <c r="A770" s="84"/>
    </row>
    <row r="771" ht="15.75" customHeight="1">
      <c r="A771" s="84"/>
    </row>
    <row r="772" ht="15.75" customHeight="1">
      <c r="A772" s="84"/>
    </row>
    <row r="773" ht="15.75" customHeight="1">
      <c r="A773" s="84"/>
    </row>
    <row r="774" ht="15.75" customHeight="1">
      <c r="A774" s="84"/>
    </row>
    <row r="775" ht="15.75" customHeight="1">
      <c r="A775" s="84"/>
    </row>
    <row r="776" ht="15.75" customHeight="1">
      <c r="A776" s="84"/>
    </row>
    <row r="777" ht="15.75" customHeight="1">
      <c r="A777" s="84"/>
    </row>
    <row r="778" ht="15.75" customHeight="1">
      <c r="A778" s="84"/>
    </row>
    <row r="779" ht="15.75" customHeight="1">
      <c r="A779" s="84"/>
    </row>
    <row r="780" ht="15.75" customHeight="1">
      <c r="A780" s="84"/>
    </row>
    <row r="781" ht="15.75" customHeight="1">
      <c r="A781" s="84"/>
    </row>
    <row r="782" ht="15.75" customHeight="1">
      <c r="A782" s="84"/>
    </row>
    <row r="783" ht="15.75" customHeight="1">
      <c r="A783" s="84"/>
    </row>
    <row r="784" ht="15.75" customHeight="1">
      <c r="A784" s="84"/>
    </row>
    <row r="785" ht="15.75" customHeight="1">
      <c r="A785" s="84"/>
    </row>
    <row r="786" ht="15.75" customHeight="1">
      <c r="A786" s="84"/>
    </row>
    <row r="787" ht="15.75" customHeight="1">
      <c r="A787" s="84"/>
    </row>
    <row r="788" ht="15.75" customHeight="1">
      <c r="A788" s="84"/>
    </row>
    <row r="789" ht="15.75" customHeight="1">
      <c r="A789" s="84"/>
    </row>
    <row r="790" ht="15.75" customHeight="1">
      <c r="A790" s="84"/>
    </row>
    <row r="791" ht="15.75" customHeight="1">
      <c r="A791" s="84"/>
    </row>
    <row r="792" ht="15.75" customHeight="1">
      <c r="A792" s="84"/>
    </row>
    <row r="793" ht="15.75" customHeight="1">
      <c r="A793" s="84"/>
    </row>
    <row r="794" ht="15.75" customHeight="1">
      <c r="A794" s="84"/>
    </row>
    <row r="795" ht="15.75" customHeight="1">
      <c r="A795" s="84"/>
    </row>
    <row r="796" ht="15.75" customHeight="1">
      <c r="A796" s="84"/>
    </row>
    <row r="797" ht="15.75" customHeight="1">
      <c r="A797" s="84"/>
    </row>
    <row r="798" ht="15.75" customHeight="1">
      <c r="A798" s="84"/>
    </row>
    <row r="799" ht="15.75" customHeight="1">
      <c r="A799" s="84"/>
    </row>
    <row r="800" ht="15.75" customHeight="1">
      <c r="A800" s="84"/>
    </row>
    <row r="801" ht="15.75" customHeight="1">
      <c r="A801" s="84"/>
    </row>
    <row r="802" ht="15.75" customHeight="1">
      <c r="A802" s="84"/>
    </row>
    <row r="803" ht="15.75" customHeight="1">
      <c r="A803" s="84"/>
    </row>
    <row r="804" ht="15.75" customHeight="1">
      <c r="A804" s="84"/>
    </row>
    <row r="805" ht="15.75" customHeight="1">
      <c r="A805" s="84"/>
    </row>
    <row r="806" ht="15.75" customHeight="1">
      <c r="A806" s="84"/>
    </row>
    <row r="807" ht="15.75" customHeight="1">
      <c r="A807" s="84"/>
    </row>
    <row r="808" ht="15.75" customHeight="1">
      <c r="A808" s="84"/>
    </row>
    <row r="809" ht="15.75" customHeight="1">
      <c r="A809" s="84"/>
    </row>
    <row r="810" ht="15.75" customHeight="1">
      <c r="A810" s="84"/>
    </row>
    <row r="811" ht="15.75" customHeight="1">
      <c r="A811" s="84"/>
    </row>
    <row r="812" ht="15.75" customHeight="1">
      <c r="A812" s="84"/>
    </row>
    <row r="813" ht="15.75" customHeight="1">
      <c r="A813" s="84"/>
    </row>
    <row r="814" ht="15.75" customHeight="1">
      <c r="A814" s="84"/>
    </row>
    <row r="815" ht="15.75" customHeight="1">
      <c r="A815" s="84"/>
    </row>
    <row r="816" ht="15.75" customHeight="1">
      <c r="A816" s="84"/>
    </row>
    <row r="817" ht="15.75" customHeight="1">
      <c r="A817" s="84"/>
    </row>
    <row r="818" ht="15.75" customHeight="1">
      <c r="A818" s="84"/>
    </row>
    <row r="819" ht="15.75" customHeight="1">
      <c r="A819" s="84"/>
    </row>
    <row r="820" ht="15.75" customHeight="1">
      <c r="A820" s="84"/>
    </row>
    <row r="821" ht="15.75" customHeight="1">
      <c r="A821" s="84"/>
    </row>
    <row r="822" ht="15.75" customHeight="1">
      <c r="A822" s="84"/>
    </row>
    <row r="823" ht="15.75" customHeight="1">
      <c r="A823" s="84"/>
    </row>
    <row r="824" ht="15.75" customHeight="1">
      <c r="A824" s="84"/>
    </row>
    <row r="825" ht="15.75" customHeight="1">
      <c r="A825" s="84"/>
    </row>
    <row r="826" ht="15.75" customHeight="1">
      <c r="A826" s="84"/>
    </row>
    <row r="827" ht="15.75" customHeight="1">
      <c r="A827" s="84"/>
    </row>
    <row r="828" ht="15.75" customHeight="1">
      <c r="A828" s="84"/>
    </row>
    <row r="829" ht="15.75" customHeight="1">
      <c r="A829" s="84"/>
    </row>
    <row r="830" ht="15.75" customHeight="1">
      <c r="A830" s="84"/>
    </row>
    <row r="831" ht="15.75" customHeight="1">
      <c r="A831" s="84"/>
    </row>
    <row r="832" ht="15.75" customHeight="1">
      <c r="A832" s="84"/>
    </row>
    <row r="833" ht="15.75" customHeight="1">
      <c r="A833" s="84"/>
    </row>
    <row r="834" ht="15.75" customHeight="1">
      <c r="A834" s="84"/>
    </row>
    <row r="835" ht="15.75" customHeight="1">
      <c r="A835" s="84"/>
    </row>
    <row r="836" ht="15.75" customHeight="1">
      <c r="A836" s="84"/>
    </row>
    <row r="837" ht="15.75" customHeight="1">
      <c r="A837" s="84"/>
    </row>
    <row r="838" ht="15.75" customHeight="1">
      <c r="A838" s="84"/>
    </row>
    <row r="839" ht="15.75" customHeight="1">
      <c r="A839" s="84"/>
    </row>
    <row r="840" ht="15.75" customHeight="1">
      <c r="A840" s="84"/>
    </row>
    <row r="841" ht="15.75" customHeight="1">
      <c r="A841" s="84"/>
    </row>
    <row r="842" ht="15.75" customHeight="1">
      <c r="A842" s="84"/>
    </row>
    <row r="843" ht="15.75" customHeight="1">
      <c r="A843" s="84"/>
    </row>
    <row r="844" ht="15.75" customHeight="1">
      <c r="A844" s="84"/>
    </row>
    <row r="845" ht="15.75" customHeight="1">
      <c r="A845" s="84"/>
    </row>
    <row r="846" ht="15.75" customHeight="1">
      <c r="A846" s="84"/>
    </row>
    <row r="847" ht="15.75" customHeight="1">
      <c r="A847" s="84"/>
    </row>
    <row r="848" ht="15.75" customHeight="1">
      <c r="A848" s="84"/>
    </row>
    <row r="849" ht="15.75" customHeight="1">
      <c r="A849" s="84"/>
    </row>
    <row r="850" ht="15.75" customHeight="1">
      <c r="A850" s="84"/>
    </row>
    <row r="851" ht="15.75" customHeight="1">
      <c r="A851" s="84"/>
    </row>
    <row r="852" ht="15.75" customHeight="1">
      <c r="A852" s="84"/>
    </row>
    <row r="853" ht="15.75" customHeight="1">
      <c r="A853" s="84"/>
    </row>
    <row r="854" ht="15.75" customHeight="1">
      <c r="A854" s="84"/>
    </row>
    <row r="855" ht="15.75" customHeight="1">
      <c r="A855" s="84"/>
    </row>
    <row r="856" ht="15.75" customHeight="1">
      <c r="A856" s="84"/>
    </row>
    <row r="857" ht="15.75" customHeight="1">
      <c r="A857" s="84"/>
    </row>
    <row r="858" ht="15.75" customHeight="1">
      <c r="A858" s="84"/>
    </row>
    <row r="859" ht="15.75" customHeight="1">
      <c r="A859" s="84"/>
    </row>
    <row r="860" ht="15.75" customHeight="1">
      <c r="A860" s="84"/>
    </row>
    <row r="861" ht="15.75" customHeight="1">
      <c r="A861" s="84"/>
    </row>
    <row r="862" ht="15.75" customHeight="1">
      <c r="A862" s="84"/>
    </row>
    <row r="863" ht="15.75" customHeight="1">
      <c r="A863" s="84"/>
    </row>
    <row r="864" ht="15.75" customHeight="1">
      <c r="A864" s="84"/>
    </row>
    <row r="865" ht="15.75" customHeight="1">
      <c r="A865" s="84"/>
    </row>
    <row r="866" ht="15.75" customHeight="1">
      <c r="A866" s="84"/>
    </row>
    <row r="867" ht="15.75" customHeight="1">
      <c r="A867" s="84"/>
    </row>
    <row r="868" ht="15.75" customHeight="1">
      <c r="A868" s="84"/>
    </row>
    <row r="869" ht="15.75" customHeight="1">
      <c r="A869" s="84"/>
    </row>
    <row r="870" ht="15.75" customHeight="1">
      <c r="A870" s="84"/>
    </row>
    <row r="871" ht="15.75" customHeight="1">
      <c r="A871" s="84"/>
    </row>
    <row r="872" ht="15.75" customHeight="1">
      <c r="A872" s="84"/>
    </row>
    <row r="873" ht="15.75" customHeight="1">
      <c r="A873" s="84"/>
    </row>
    <row r="874" ht="15.75" customHeight="1">
      <c r="A874" s="84"/>
    </row>
    <row r="875" ht="15.75" customHeight="1">
      <c r="A875" s="84"/>
    </row>
    <row r="876" ht="15.75" customHeight="1">
      <c r="A876" s="84"/>
    </row>
    <row r="877" ht="15.75" customHeight="1">
      <c r="A877" s="84"/>
    </row>
    <row r="878" ht="15.75" customHeight="1">
      <c r="A878" s="84"/>
    </row>
    <row r="879" ht="15.75" customHeight="1">
      <c r="A879" s="84"/>
    </row>
    <row r="880" ht="15.75" customHeight="1">
      <c r="A880" s="84"/>
    </row>
    <row r="881" ht="15.75" customHeight="1">
      <c r="A881" s="84"/>
    </row>
    <row r="882" ht="15.75" customHeight="1">
      <c r="A882" s="84"/>
    </row>
    <row r="883" ht="15.75" customHeight="1">
      <c r="A883" s="84"/>
    </row>
    <row r="884" ht="15.75" customHeight="1">
      <c r="A884" s="84"/>
    </row>
    <row r="885" ht="15.75" customHeight="1">
      <c r="A885" s="84"/>
    </row>
    <row r="886" ht="15.75" customHeight="1">
      <c r="A886" s="84"/>
    </row>
    <row r="887" ht="15.75" customHeight="1">
      <c r="A887" s="84"/>
    </row>
    <row r="888" ht="15.75" customHeight="1">
      <c r="A888" s="84"/>
    </row>
    <row r="889" ht="15.75" customHeight="1">
      <c r="A889" s="84"/>
    </row>
    <row r="890" ht="15.75" customHeight="1">
      <c r="A890" s="84"/>
    </row>
    <row r="891" ht="15.75" customHeight="1">
      <c r="A891" s="84"/>
    </row>
    <row r="892" ht="15.75" customHeight="1">
      <c r="A892" s="84"/>
    </row>
    <row r="893" ht="15.75" customHeight="1">
      <c r="A893" s="84"/>
    </row>
    <row r="894" ht="15.75" customHeight="1">
      <c r="A894" s="84"/>
    </row>
    <row r="895" ht="15.75" customHeight="1">
      <c r="A895" s="84"/>
    </row>
    <row r="896" ht="15.75" customHeight="1">
      <c r="A896" s="84"/>
    </row>
    <row r="897" ht="15.75" customHeight="1">
      <c r="A897" s="84"/>
    </row>
    <row r="898" ht="15.75" customHeight="1">
      <c r="A898" s="84"/>
    </row>
    <row r="899" ht="15.75" customHeight="1">
      <c r="A899" s="84"/>
    </row>
    <row r="900" ht="15.75" customHeight="1">
      <c r="A900" s="84"/>
    </row>
    <row r="901" ht="15.75" customHeight="1">
      <c r="A901" s="84"/>
    </row>
    <row r="902" ht="15.75" customHeight="1">
      <c r="A902" s="84"/>
    </row>
    <row r="903" ht="15.75" customHeight="1">
      <c r="A903" s="84"/>
    </row>
    <row r="904" ht="15.75" customHeight="1">
      <c r="A904" s="84"/>
    </row>
    <row r="905" ht="15.75" customHeight="1">
      <c r="A905" s="84"/>
    </row>
    <row r="906" ht="15.75" customHeight="1">
      <c r="A906" s="84"/>
    </row>
    <row r="907" ht="15.75" customHeight="1">
      <c r="A907" s="84"/>
    </row>
    <row r="908" ht="15.75" customHeight="1">
      <c r="A908" s="84"/>
    </row>
    <row r="909" ht="15.75" customHeight="1">
      <c r="A909" s="84"/>
    </row>
    <row r="910" ht="15.75" customHeight="1">
      <c r="A910" s="84"/>
    </row>
    <row r="911" ht="15.75" customHeight="1">
      <c r="A911" s="84"/>
    </row>
    <row r="912" ht="15.75" customHeight="1">
      <c r="A912" s="84"/>
    </row>
    <row r="913" ht="15.75" customHeight="1">
      <c r="A913" s="84"/>
    </row>
    <row r="914" ht="15.75" customHeight="1">
      <c r="A914" s="84"/>
    </row>
    <row r="915" ht="15.75" customHeight="1">
      <c r="A915" s="84"/>
    </row>
    <row r="916" ht="15.75" customHeight="1">
      <c r="A916" s="84"/>
    </row>
    <row r="917" ht="15.75" customHeight="1">
      <c r="A917" s="84"/>
    </row>
    <row r="918" ht="15.75" customHeight="1">
      <c r="A918" s="84"/>
    </row>
    <row r="919" ht="15.75" customHeight="1">
      <c r="A919" s="84"/>
    </row>
    <row r="920" ht="15.75" customHeight="1">
      <c r="A920" s="84"/>
    </row>
    <row r="921" ht="15.75" customHeight="1">
      <c r="A921" s="84"/>
    </row>
    <row r="922" ht="15.75" customHeight="1">
      <c r="A922" s="84"/>
    </row>
    <row r="923" ht="15.75" customHeight="1">
      <c r="A923" s="84"/>
    </row>
    <row r="924" ht="15.75" customHeight="1">
      <c r="A924" s="84"/>
    </row>
    <row r="925" ht="15.75" customHeight="1">
      <c r="A925" s="84"/>
    </row>
    <row r="926" ht="15.75" customHeight="1">
      <c r="A926" s="84"/>
    </row>
    <row r="927" ht="15.75" customHeight="1">
      <c r="A927" s="84"/>
    </row>
    <row r="928" ht="15.75" customHeight="1">
      <c r="A928" s="84"/>
    </row>
    <row r="929" ht="15.75" customHeight="1">
      <c r="A929" s="84"/>
    </row>
    <row r="930" ht="15.75" customHeight="1">
      <c r="A930" s="84"/>
    </row>
    <row r="931" ht="15.75" customHeight="1">
      <c r="A931" s="84"/>
    </row>
    <row r="932" ht="15.75" customHeight="1">
      <c r="A932" s="84"/>
    </row>
    <row r="933" ht="15.75" customHeight="1">
      <c r="A933" s="84"/>
    </row>
    <row r="934" ht="15.75" customHeight="1">
      <c r="A934" s="84"/>
    </row>
    <row r="935" ht="15.75" customHeight="1">
      <c r="A935" s="84"/>
    </row>
    <row r="936" ht="15.75" customHeight="1">
      <c r="A936" s="84"/>
    </row>
    <row r="937" ht="15.75" customHeight="1">
      <c r="A937" s="84"/>
    </row>
    <row r="938" ht="15.75" customHeight="1">
      <c r="A938" s="84"/>
    </row>
    <row r="939" ht="15.75" customHeight="1">
      <c r="A939" s="84"/>
    </row>
    <row r="940" ht="15.75" customHeight="1">
      <c r="A940" s="84"/>
    </row>
    <row r="941" ht="15.75" customHeight="1">
      <c r="A941" s="84"/>
    </row>
    <row r="942" ht="15.75" customHeight="1">
      <c r="A942" s="84"/>
    </row>
    <row r="943" ht="15.75" customHeight="1">
      <c r="A943" s="84"/>
    </row>
    <row r="944" ht="15.75" customHeight="1">
      <c r="A944" s="84"/>
    </row>
    <row r="945" ht="15.75" customHeight="1">
      <c r="A945" s="84"/>
    </row>
    <row r="946" ht="15.75" customHeight="1">
      <c r="A946" s="84"/>
    </row>
    <row r="947" ht="15.75" customHeight="1">
      <c r="A947" s="84"/>
    </row>
    <row r="948" ht="15.75" customHeight="1">
      <c r="A948" s="84"/>
    </row>
    <row r="949" ht="15.75" customHeight="1">
      <c r="A949" s="84"/>
    </row>
    <row r="950" ht="15.75" customHeight="1">
      <c r="A950" s="84"/>
    </row>
    <row r="951" ht="15.75" customHeight="1">
      <c r="A951" s="84"/>
    </row>
    <row r="952" ht="15.75" customHeight="1">
      <c r="A952" s="84"/>
    </row>
    <row r="953" ht="15.75" customHeight="1">
      <c r="A953" s="84"/>
    </row>
    <row r="954" ht="15.75" customHeight="1">
      <c r="A954" s="84"/>
    </row>
    <row r="955" ht="15.75" customHeight="1">
      <c r="A955" s="84"/>
    </row>
    <row r="956" ht="15.75" customHeight="1">
      <c r="A956" s="84"/>
    </row>
    <row r="957" ht="15.75" customHeight="1">
      <c r="A957" s="84"/>
    </row>
    <row r="958" ht="15.75" customHeight="1">
      <c r="A958" s="84"/>
    </row>
    <row r="959" ht="15.75" customHeight="1">
      <c r="A959" s="84"/>
    </row>
    <row r="960" ht="15.75" customHeight="1">
      <c r="A960" s="84"/>
    </row>
    <row r="961" ht="15.75" customHeight="1">
      <c r="A961" s="84"/>
    </row>
    <row r="962" ht="15.75" customHeight="1">
      <c r="A962" s="84"/>
    </row>
    <row r="963" ht="15.75" customHeight="1">
      <c r="A963" s="84"/>
    </row>
    <row r="964" ht="15.75" customHeight="1">
      <c r="A964" s="84"/>
    </row>
    <row r="965" ht="15.75" customHeight="1">
      <c r="A965" s="84"/>
    </row>
    <row r="966" ht="15.75" customHeight="1">
      <c r="A966" s="84"/>
    </row>
    <row r="967" ht="15.75" customHeight="1">
      <c r="A967" s="84"/>
    </row>
    <row r="968" ht="15.75" customHeight="1">
      <c r="A968" s="84"/>
    </row>
    <row r="969" ht="15.75" customHeight="1">
      <c r="A969" s="84"/>
    </row>
    <row r="970" ht="15.75" customHeight="1">
      <c r="A970" s="84"/>
    </row>
    <row r="971" ht="15.75" customHeight="1">
      <c r="A971" s="84"/>
    </row>
    <row r="972" ht="15.75" customHeight="1">
      <c r="A972" s="84"/>
    </row>
    <row r="973" ht="15.75" customHeight="1">
      <c r="A973" s="84"/>
    </row>
    <row r="974" ht="15.75" customHeight="1">
      <c r="A974" s="84"/>
    </row>
    <row r="975" ht="15.75" customHeight="1">
      <c r="A975" s="84"/>
    </row>
    <row r="976" ht="15.75" customHeight="1">
      <c r="A976" s="84"/>
    </row>
    <row r="977" ht="15.75" customHeight="1">
      <c r="A977" s="84"/>
    </row>
    <row r="978" ht="15.75" customHeight="1">
      <c r="A978" s="84"/>
    </row>
    <row r="979" ht="15.75" customHeight="1">
      <c r="A979" s="84"/>
    </row>
    <row r="980" ht="15.75" customHeight="1">
      <c r="A980" s="84"/>
    </row>
    <row r="981" ht="15.75" customHeight="1">
      <c r="A981" s="84"/>
    </row>
    <row r="982" ht="15.75" customHeight="1">
      <c r="A982" s="84"/>
    </row>
    <row r="983" ht="15.75" customHeight="1">
      <c r="A983" s="84"/>
    </row>
    <row r="984" ht="15.75" customHeight="1">
      <c r="A984" s="84"/>
    </row>
    <row r="985" ht="15.75" customHeight="1">
      <c r="A985" s="84"/>
    </row>
    <row r="986" ht="15.75" customHeight="1">
      <c r="A986" s="84"/>
    </row>
    <row r="987" ht="15.75" customHeight="1">
      <c r="A987" s="84"/>
    </row>
    <row r="988" ht="15.75" customHeight="1">
      <c r="A988" s="84"/>
    </row>
    <row r="989" ht="15.75" customHeight="1">
      <c r="A989" s="84"/>
    </row>
    <row r="990" ht="15.75" customHeight="1">
      <c r="A990" s="84"/>
    </row>
    <row r="991" ht="15.75" customHeight="1">
      <c r="A991" s="84"/>
    </row>
    <row r="992" ht="15.75" customHeight="1">
      <c r="A992" s="84"/>
    </row>
    <row r="993" ht="15.75" customHeight="1">
      <c r="A993" s="84"/>
    </row>
    <row r="994" ht="15.75" customHeight="1">
      <c r="A994" s="84"/>
    </row>
    <row r="995" ht="15.75" customHeight="1">
      <c r="A995" s="84"/>
    </row>
    <row r="996" ht="15.75" customHeight="1">
      <c r="A996" s="84"/>
    </row>
    <row r="997" ht="15.75" customHeight="1">
      <c r="A997" s="84"/>
    </row>
    <row r="998" ht="15.75" customHeight="1">
      <c r="A998" s="84"/>
    </row>
    <row r="999" ht="15.75" customHeight="1">
      <c r="A999" s="84"/>
    </row>
    <row r="1000" ht="15.75" customHeight="1">
      <c r="A1000" s="84"/>
    </row>
  </sheetData>
  <autoFilter ref="$A$1:$C$40"/>
  <mergeCells count="3">
    <mergeCell ref="G8:J8"/>
    <mergeCell ref="G31:K31"/>
    <mergeCell ref="G49:J4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63"/>
    <col customWidth="1" min="2" max="2" width="7.25"/>
    <col customWidth="1" min="3" max="3" width="10.25"/>
    <col customWidth="1" min="4" max="4" width="11.13"/>
    <col customWidth="1" min="5" max="6" width="7.63"/>
    <col customWidth="1" min="7" max="7" width="12.63"/>
    <col customWidth="1" min="8" max="8" width="7.88"/>
    <col customWidth="1" min="9" max="10" width="7.63"/>
    <col customWidth="1" min="11" max="11" width="14.75"/>
    <col customWidth="1" min="12" max="26" width="7.63"/>
  </cols>
  <sheetData>
    <row r="4">
      <c r="A4" s="86" t="s">
        <v>108</v>
      </c>
      <c r="B4" s="86"/>
      <c r="C4" s="87" t="s">
        <v>109</v>
      </c>
      <c r="D4" s="87" t="s">
        <v>110</v>
      </c>
      <c r="H4" s="62" t="s">
        <v>111</v>
      </c>
      <c r="I4" s="62" t="s">
        <v>112</v>
      </c>
      <c r="J4" s="62" t="s">
        <v>113</v>
      </c>
      <c r="K4" s="62" t="s">
        <v>114</v>
      </c>
      <c r="L4" s="62" t="s">
        <v>115</v>
      </c>
    </row>
    <row r="5">
      <c r="A5" s="88" t="s">
        <v>116</v>
      </c>
      <c r="B5" s="88">
        <f>COUNTIF('expiry trades'!N2:N199,"&lt;&gt;0")</f>
        <v>168</v>
      </c>
      <c r="C5" s="81">
        <f t="shared" ref="C5:C8" si="1">B5</f>
        <v>168</v>
      </c>
      <c r="D5" s="81">
        <v>168.0</v>
      </c>
      <c r="E5" s="79"/>
      <c r="H5" s="89">
        <v>23900.0</v>
      </c>
      <c r="I5" s="89">
        <v>25.0</v>
      </c>
      <c r="J5" s="62">
        <f>H5*I5</f>
        <v>597500</v>
      </c>
      <c r="K5" s="62">
        <f>9%*J5</f>
        <v>53775</v>
      </c>
      <c r="L5" s="81">
        <f>K5/J5*100</f>
        <v>9</v>
      </c>
    </row>
    <row r="6">
      <c r="A6" s="88" t="s">
        <v>117</v>
      </c>
      <c r="B6" s="90">
        <f>COUNTIF('expiry trades'!N2:N1099,"&gt;0")</f>
        <v>110</v>
      </c>
      <c r="C6" s="81">
        <f t="shared" si="1"/>
        <v>110</v>
      </c>
      <c r="D6" s="81">
        <v>130.0</v>
      </c>
      <c r="E6" s="79"/>
      <c r="H6" s="30" t="s">
        <v>118</v>
      </c>
    </row>
    <row r="7">
      <c r="A7" s="88" t="s">
        <v>119</v>
      </c>
      <c r="B7" s="90">
        <f>COUNTIF('expiry trades'!N2:N1099,"&lt;0")</f>
        <v>58</v>
      </c>
      <c r="C7" s="81">
        <f t="shared" si="1"/>
        <v>58</v>
      </c>
      <c r="D7" s="81">
        <v>38.0</v>
      </c>
      <c r="E7" s="79"/>
    </row>
    <row r="8">
      <c r="A8" s="88" t="s">
        <v>120</v>
      </c>
      <c r="B8" s="90">
        <f>(B6/B5)*100</f>
        <v>65.47619048</v>
      </c>
      <c r="C8" s="81">
        <f t="shared" si="1"/>
        <v>65.47619048</v>
      </c>
      <c r="D8" s="81">
        <v>77.38095238095238</v>
      </c>
      <c r="E8" s="79"/>
    </row>
    <row r="9">
      <c r="A9" s="88" t="s">
        <v>121</v>
      </c>
      <c r="B9" s="90">
        <f>AVERAGEIF('expiry trades'!N2:N1099,"&lt;&gt;0")</f>
        <v>23.85386905</v>
      </c>
      <c r="C9" s="81">
        <f>AVERAGE('expiry trades'!U2:U199)</f>
        <v>0.889073951</v>
      </c>
      <c r="D9" s="81">
        <v>0.9835810428089664</v>
      </c>
      <c r="E9" s="79"/>
    </row>
    <row r="10">
      <c r="A10" s="88" t="s">
        <v>122</v>
      </c>
      <c r="B10" s="90">
        <f>MIN('expiry trades'!N2:N1099)</f>
        <v>-173.1</v>
      </c>
      <c r="C10" s="81">
        <f>MIN('expiry trades'!U2:U199)</f>
        <v>-8.466748768</v>
      </c>
      <c r="D10" s="81">
        <v>-16.93349753694581</v>
      </c>
      <c r="E10" s="79"/>
    </row>
    <row r="11">
      <c r="A11" s="88" t="s">
        <v>123</v>
      </c>
      <c r="B11" s="90">
        <f>MAX('expiry trades'!N2:N1099)</f>
        <v>338.25</v>
      </c>
      <c r="C11" s="81">
        <f>MAX('expiry trades'!U2:U199)</f>
        <v>18.91332664</v>
      </c>
      <c r="D11" s="81">
        <v>18.91332664028027</v>
      </c>
      <c r="E11" s="79"/>
    </row>
    <row r="12">
      <c r="A12" s="88" t="s">
        <v>124</v>
      </c>
      <c r="B12" s="90">
        <f>SUM('expiry trades'!N2:N1099)</f>
        <v>4007.45</v>
      </c>
      <c r="C12" s="81">
        <f>SUM('expiry trades'!U2:U199)</f>
        <v>176.0366423</v>
      </c>
      <c r="D12" s="81">
        <v>194.74904647617535</v>
      </c>
      <c r="E12" s="79"/>
    </row>
    <row r="13">
      <c r="A13" s="88" t="s">
        <v>125</v>
      </c>
      <c r="B13" s="90">
        <f>MIN('expiry trades'!O2:O1099)</f>
        <v>-574.35</v>
      </c>
      <c r="C13" s="81">
        <f>MIN('expiry trades'!V2:V199)</f>
        <v>-29.8160565</v>
      </c>
      <c r="D13" s="81">
        <v>-30.580159485407407</v>
      </c>
      <c r="E13" s="79"/>
    </row>
    <row r="14">
      <c r="A14" s="88" t="s">
        <v>126</v>
      </c>
      <c r="B14" s="91">
        <f>AVERAGE(Charts!C2:C1099)</f>
        <v>3.250452659</v>
      </c>
      <c r="C14" s="81">
        <f>AVERAGE(Charts!C2:C53)</f>
        <v>3.250452659</v>
      </c>
      <c r="D14" s="81">
        <v>3.745173970695681</v>
      </c>
      <c r="E14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7.5"/>
    <col customWidth="1" min="3" max="3" width="15.25"/>
    <col customWidth="1" min="4" max="26" width="7.63"/>
  </cols>
  <sheetData>
    <row r="3"/>
    <row r="4"/>
    <row r="5">
      <c r="C5" s="9"/>
    </row>
    <row r="6">
      <c r="C6" s="9"/>
    </row>
    <row r="7">
      <c r="C7" s="9"/>
    </row>
    <row r="8">
      <c r="C8" s="9"/>
    </row>
    <row r="9">
      <c r="C9" s="9"/>
    </row>
    <row r="10">
      <c r="C10" s="9"/>
    </row>
    <row r="11">
      <c r="C11" s="9"/>
    </row>
    <row r="12">
      <c r="C12" s="9"/>
    </row>
    <row r="13">
      <c r="C13" s="9"/>
    </row>
    <row r="14">
      <c r="C14" s="9"/>
    </row>
    <row r="15">
      <c r="C15" s="9"/>
    </row>
    <row r="16">
      <c r="C16" s="9"/>
    </row>
    <row r="17">
      <c r="C17" s="9"/>
    </row>
    <row r="18">
      <c r="C18" s="9"/>
    </row>
    <row r="19">
      <c r="C19" s="9"/>
    </row>
    <row r="20">
      <c r="C20" s="9"/>
    </row>
    <row r="21" ht="15.75" customHeight="1">
      <c r="C21" s="9"/>
    </row>
    <row r="22" ht="15.75" customHeight="1">
      <c r="C22" s="9"/>
    </row>
    <row r="23" ht="15.75" customHeight="1">
      <c r="C23" s="9"/>
    </row>
    <row r="24" ht="15.75" customHeight="1">
      <c r="C24" s="9"/>
    </row>
    <row r="25" ht="15.75" customHeight="1">
      <c r="C25" s="9"/>
    </row>
    <row r="26" ht="15.75" customHeight="1">
      <c r="C26" s="9"/>
    </row>
    <row r="27" ht="15.75" customHeight="1">
      <c r="C27" s="9"/>
    </row>
    <row r="28" ht="15.75" customHeight="1">
      <c r="C28" s="9"/>
    </row>
    <row r="29" ht="15.75" customHeight="1">
      <c r="C29" s="9"/>
    </row>
    <row r="30" ht="15.75" customHeight="1">
      <c r="C30" s="9"/>
    </row>
    <row r="31" ht="15.75" customHeight="1">
      <c r="C31" s="9"/>
    </row>
    <row r="32" ht="15.75" customHeight="1">
      <c r="C32" s="9"/>
    </row>
    <row r="33" ht="15.75" customHeight="1">
      <c r="C33" s="9"/>
    </row>
    <row r="34" ht="15.75" customHeight="1">
      <c r="C34" s="9"/>
    </row>
    <row r="35" ht="15.75" customHeight="1">
      <c r="C35" s="9"/>
    </row>
    <row r="36" ht="15.75" customHeight="1">
      <c r="C36" s="9"/>
    </row>
    <row r="37" ht="15.75" customHeight="1">
      <c r="C37" s="9"/>
    </row>
    <row r="38" ht="15.75" customHeight="1">
      <c r="C38" s="9"/>
    </row>
    <row r="39" ht="15.75" customHeight="1">
      <c r="C39" s="9"/>
    </row>
    <row r="40" ht="15.75" customHeight="1">
      <c r="C40" s="9"/>
    </row>
    <row r="41" ht="15.75" customHeight="1">
      <c r="C41" s="9"/>
    </row>
    <row r="42" ht="15.75" customHeight="1">
      <c r="C42" s="9"/>
    </row>
    <row r="43" ht="15.75" customHeight="1">
      <c r="C43" s="9"/>
    </row>
    <row r="44" ht="15.75" customHeight="1">
      <c r="A44" s="93"/>
      <c r="B44" s="9"/>
      <c r="C44" s="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9.88"/>
    <col customWidth="1" min="2" max="2" width="6.5"/>
    <col customWidth="1" min="3" max="3" width="8.0"/>
    <col customWidth="1" min="4" max="4" width="7.25"/>
    <col customWidth="1" min="5" max="5" width="7.13"/>
    <col customWidth="1" min="6" max="6" width="6.5"/>
    <col customWidth="1" min="7" max="7" width="7.63"/>
    <col customWidth="1" min="8" max="8" width="12.5"/>
    <col customWidth="1" min="9" max="9" width="8.0"/>
    <col customWidth="1" hidden="1" min="10" max="10" width="6.25"/>
    <col customWidth="1" hidden="1" min="11" max="11" width="8.0"/>
    <col customWidth="1" hidden="1" min="12" max="12" width="13.63"/>
    <col customWidth="1" min="13" max="13" width="11.25"/>
    <col customWidth="1" min="14" max="14" width="9.38"/>
    <col customWidth="1" min="15" max="15" width="11.25"/>
    <col customWidth="1" min="16" max="16" width="7.0"/>
    <col customWidth="1" min="17" max="17" width="6.38"/>
    <col customWidth="1" min="18" max="18" width="10.88"/>
    <col customWidth="1" min="19" max="19" width="9.63"/>
    <col customWidth="1" min="20" max="20" width="7.63"/>
    <col customWidth="1" min="21" max="21" width="5.5"/>
    <col customWidth="1" min="22" max="22" width="11.13"/>
    <col customWidth="1" min="23" max="23" width="9.13"/>
    <col customWidth="1" min="24" max="24" width="6.5"/>
    <col customWidth="1" min="25" max="25" width="4.25"/>
    <col customWidth="1" min="26" max="26" width="15.88"/>
    <col customWidth="1" min="27" max="27" width="6.75"/>
  </cols>
  <sheetData>
    <row r="1">
      <c r="A1" s="94" t="s">
        <v>13</v>
      </c>
      <c r="B1" s="94" t="s">
        <v>129</v>
      </c>
      <c r="C1" s="94" t="s">
        <v>30</v>
      </c>
      <c r="D1" s="94" t="s">
        <v>130</v>
      </c>
      <c r="E1" s="94" t="s">
        <v>131</v>
      </c>
      <c r="F1" s="94" t="s">
        <v>132</v>
      </c>
      <c r="G1" s="94" t="s">
        <v>133</v>
      </c>
      <c r="H1" s="94" t="s">
        <v>134</v>
      </c>
      <c r="I1" s="95" t="s">
        <v>48</v>
      </c>
      <c r="J1" s="94" t="s">
        <v>52</v>
      </c>
      <c r="K1" s="95" t="s">
        <v>48</v>
      </c>
      <c r="L1" s="94" t="s">
        <v>135</v>
      </c>
      <c r="M1" s="94" t="s">
        <v>136</v>
      </c>
      <c r="N1" s="94" t="s">
        <v>137</v>
      </c>
      <c r="O1" s="94" t="s">
        <v>136</v>
      </c>
      <c r="P1" s="94" t="s">
        <v>138</v>
      </c>
      <c r="Q1" s="96" t="s">
        <v>139</v>
      </c>
      <c r="R1" s="96" t="s">
        <v>140</v>
      </c>
      <c r="S1" s="96" t="s">
        <v>141</v>
      </c>
      <c r="T1" s="96" t="s">
        <v>142</v>
      </c>
      <c r="U1" s="96" t="s">
        <v>143</v>
      </c>
      <c r="V1" s="94" t="s">
        <v>136</v>
      </c>
      <c r="W1" s="97" t="s">
        <v>144</v>
      </c>
      <c r="X1" s="96" t="s">
        <v>145</v>
      </c>
      <c r="Y1" s="96" t="s">
        <v>146</v>
      </c>
      <c r="Z1" s="96" t="s">
        <v>147</v>
      </c>
      <c r="AA1" s="93"/>
    </row>
    <row r="2">
      <c r="A2" s="98">
        <v>42530.0</v>
      </c>
      <c r="B2" s="99" t="str">
        <f>VLOOKUP($A2,'BankNifty Spot'!$B$2:$I$1099,8,0)</f>
        <v>PE</v>
      </c>
      <c r="C2" s="99">
        <f>VLOOKUP($A2,'BankNifty Spot'!$B$2:$J$1099,9,0)</f>
        <v>17900</v>
      </c>
      <c r="D2" s="99">
        <v>61.0</v>
      </c>
      <c r="E2" s="99">
        <v>124.0</v>
      </c>
      <c r="F2" s="99">
        <v>5.2</v>
      </c>
      <c r="G2" s="99">
        <v>18.15</v>
      </c>
      <c r="H2" s="100">
        <f>VLOOKUP($A2,'BankNifty Spot'!$B$2:$H$577,7,0)</f>
        <v>0.05014821584</v>
      </c>
      <c r="I2" s="101" t="s">
        <v>53</v>
      </c>
      <c r="J2" s="99">
        <v>2016.0</v>
      </c>
      <c r="K2" s="101" t="s">
        <v>53</v>
      </c>
      <c r="L2" s="99">
        <f t="shared" ref="L2:L13" si="1">(D2-G2)</f>
        <v>42.85</v>
      </c>
      <c r="M2" s="99">
        <v>0.0</v>
      </c>
      <c r="N2" s="99">
        <f t="shared" ref="N2:N13" si="2">(IF(E2&gt;(D2*2),D2-(D2*2),D2-G2))</f>
        <v>-61</v>
      </c>
      <c r="O2" s="99">
        <f>N2</f>
        <v>-61</v>
      </c>
      <c r="P2" s="99">
        <f t="shared" ref="P2:P199" si="3">IF(D2=E2,1,0)</f>
        <v>0</v>
      </c>
      <c r="Q2" s="102">
        <f>VLOOKUP($A2,'BankNifty Spot'!$B$6:$C$1099,2,0)</f>
        <v>17955.8</v>
      </c>
      <c r="R2" s="93">
        <f t="shared" ref="R2:R194" si="4">Q2*20</f>
        <v>359116</v>
      </c>
      <c r="S2" s="93">
        <f t="shared" ref="S2:S199" si="5">R2*9%</f>
        <v>32320.44</v>
      </c>
      <c r="T2" s="93">
        <f t="shared" ref="T2:T194" si="6">N2*20</f>
        <v>-1220</v>
      </c>
      <c r="U2" s="103">
        <f t="shared" ref="U2:U199" si="7">T2/S2*100</f>
        <v>-3.774701087</v>
      </c>
      <c r="V2" s="100">
        <f>U2</f>
        <v>-3.774701087</v>
      </c>
      <c r="W2" s="78" t="s">
        <v>148</v>
      </c>
      <c r="X2" s="93" t="str">
        <f t="shared" ref="X2:X160" si="8">LEFT(I2,3)</f>
        <v>Jun</v>
      </c>
      <c r="Y2" s="93" t="str">
        <f t="shared" ref="Y2:Y163" si="9">RIGHT(I2,2)</f>
        <v>16</v>
      </c>
      <c r="Z2" s="93">
        <v>65.5</v>
      </c>
      <c r="AA2" s="93">
        <f t="shared" ref="AA2:AA144" si="10">(IF(E2&gt;(D2*2),Z2-(D2*2),Z2-G2))</f>
        <v>-56.5</v>
      </c>
    </row>
    <row r="3">
      <c r="A3" s="98">
        <v>42551.0</v>
      </c>
      <c r="B3" s="99" t="str">
        <f>VLOOKUP($A3,'BankNifty Spot'!$B$2:$I$1099,8,0)</f>
        <v>PE</v>
      </c>
      <c r="C3" s="99">
        <f>VLOOKUP($A3,'BankNifty Spot'!$B$2:$J$1099,9,0)</f>
        <v>17700</v>
      </c>
      <c r="D3" s="99">
        <v>17.55</v>
      </c>
      <c r="E3" s="99">
        <v>31.3</v>
      </c>
      <c r="F3" s="99">
        <v>0.05</v>
      </c>
      <c r="G3" s="99">
        <v>0.15</v>
      </c>
      <c r="H3" s="100">
        <f>VLOOKUP($A3,'BankNifty Spot'!$B$2:$H$577,7,0)</f>
        <v>0.7654085099</v>
      </c>
      <c r="I3" s="101" t="s">
        <v>53</v>
      </c>
      <c r="J3" s="99">
        <v>2016.0</v>
      </c>
      <c r="K3" s="101" t="s">
        <v>53</v>
      </c>
      <c r="L3" s="99">
        <f t="shared" si="1"/>
        <v>17.4</v>
      </c>
      <c r="M3" s="99">
        <f t="shared" ref="M3:M199" si="11">MIN(0,(L3+M2))</f>
        <v>0</v>
      </c>
      <c r="N3" s="99">
        <f t="shared" si="2"/>
        <v>17.4</v>
      </c>
      <c r="O3" s="99">
        <f t="shared" ref="O3:O199" si="12">MIN(0,(N3+O2))</f>
        <v>-43.6</v>
      </c>
      <c r="P3" s="99">
        <f t="shared" si="3"/>
        <v>0</v>
      </c>
      <c r="Q3" s="102">
        <f>VLOOKUP($A3,'BankNifty Spot'!$B$6:$C$1099,2,0)</f>
        <v>17825.3</v>
      </c>
      <c r="R3" s="93">
        <f t="shared" si="4"/>
        <v>356506</v>
      </c>
      <c r="S3" s="93">
        <f t="shared" si="5"/>
        <v>32085.54</v>
      </c>
      <c r="T3" s="93">
        <f t="shared" si="6"/>
        <v>348</v>
      </c>
      <c r="U3" s="103">
        <f t="shared" si="7"/>
        <v>1.084600727</v>
      </c>
      <c r="V3" s="99">
        <f t="shared" ref="V3:V199" si="13">MIN(0,(U3+V2))</f>
        <v>-2.69010036</v>
      </c>
      <c r="W3" s="78" t="s">
        <v>149</v>
      </c>
      <c r="X3" s="93" t="str">
        <f t="shared" si="8"/>
        <v>Jun</v>
      </c>
      <c r="Y3" s="93" t="str">
        <f t="shared" si="9"/>
        <v>16</v>
      </c>
      <c r="Z3" s="93">
        <v>18.05</v>
      </c>
      <c r="AA3" s="93">
        <f t="shared" si="10"/>
        <v>17.9</v>
      </c>
    </row>
    <row r="4">
      <c r="A4" s="98">
        <v>42565.0</v>
      </c>
      <c r="B4" s="99" t="str">
        <f>VLOOKUP($A4,'BankNifty Spot'!$B$2:$I$1099,8,0)</f>
        <v>PE</v>
      </c>
      <c r="C4" s="99">
        <f>VLOOKUP($A4,'BankNifty Spot'!$B$2:$J$1099,9,0)</f>
        <v>18500</v>
      </c>
      <c r="D4" s="99">
        <v>10.35</v>
      </c>
      <c r="E4" s="99">
        <v>14.45</v>
      </c>
      <c r="F4" s="99">
        <v>0.05</v>
      </c>
      <c r="G4" s="99">
        <v>0.05</v>
      </c>
      <c r="H4" s="100">
        <f>VLOOKUP($A4,'BankNifty Spot'!$B$2:$H$577,7,0)</f>
        <v>0.07814618977</v>
      </c>
      <c r="I4" s="101" t="s">
        <v>54</v>
      </c>
      <c r="J4" s="99">
        <v>2016.0</v>
      </c>
      <c r="K4" s="101" t="s">
        <v>54</v>
      </c>
      <c r="L4" s="99">
        <f t="shared" si="1"/>
        <v>10.3</v>
      </c>
      <c r="M4" s="99">
        <f t="shared" si="11"/>
        <v>0</v>
      </c>
      <c r="N4" s="99">
        <f t="shared" si="2"/>
        <v>10.3</v>
      </c>
      <c r="O4" s="99">
        <f t="shared" si="12"/>
        <v>-33.3</v>
      </c>
      <c r="P4" s="99">
        <f t="shared" si="3"/>
        <v>0</v>
      </c>
      <c r="Q4" s="102">
        <f>VLOOKUP($A4,'BankNifty Spot'!$B$6:$C$1099,2,0)</f>
        <v>18633.5</v>
      </c>
      <c r="R4" s="93">
        <f t="shared" si="4"/>
        <v>372670</v>
      </c>
      <c r="S4" s="93">
        <f t="shared" si="5"/>
        <v>33540.3</v>
      </c>
      <c r="T4" s="93">
        <f t="shared" si="6"/>
        <v>206</v>
      </c>
      <c r="U4" s="103">
        <f t="shared" si="7"/>
        <v>0.6141865159</v>
      </c>
      <c r="V4" s="99">
        <f t="shared" si="13"/>
        <v>-2.075913844</v>
      </c>
      <c r="W4" s="78" t="s">
        <v>150</v>
      </c>
      <c r="X4" s="93" t="str">
        <f t="shared" si="8"/>
        <v>Jul</v>
      </c>
      <c r="Y4" s="93" t="str">
        <f t="shared" si="9"/>
        <v>16</v>
      </c>
      <c r="Z4" s="93">
        <v>8.75</v>
      </c>
      <c r="AA4" s="93">
        <f t="shared" si="10"/>
        <v>8.7</v>
      </c>
    </row>
    <row r="5">
      <c r="A5" s="98">
        <v>42572.0</v>
      </c>
      <c r="B5" s="99" t="str">
        <f>VLOOKUP($A5,'BankNifty Spot'!$B$2:$I$1099,8,0)</f>
        <v>CE</v>
      </c>
      <c r="C5" s="99">
        <f>VLOOKUP($A5,'BankNifty Spot'!$B$2:$J$1099,9,0)</f>
        <v>19100</v>
      </c>
      <c r="D5" s="99">
        <v>32.0</v>
      </c>
      <c r="E5" s="99">
        <v>38.9</v>
      </c>
      <c r="F5" s="99">
        <v>0.05</v>
      </c>
      <c r="G5" s="99">
        <v>0.1</v>
      </c>
      <c r="H5" s="100">
        <f>VLOOKUP($A5,'BankNifty Spot'!$B$2:$H$577,7,0)</f>
        <v>-0.004217585222</v>
      </c>
      <c r="I5" s="101" t="s">
        <v>54</v>
      </c>
      <c r="J5" s="99">
        <v>2016.0</v>
      </c>
      <c r="K5" s="101" t="s">
        <v>54</v>
      </c>
      <c r="L5" s="99">
        <f t="shared" si="1"/>
        <v>31.9</v>
      </c>
      <c r="M5" s="99">
        <f t="shared" si="11"/>
        <v>0</v>
      </c>
      <c r="N5" s="99">
        <f t="shared" si="2"/>
        <v>31.9</v>
      </c>
      <c r="O5" s="99">
        <f t="shared" si="12"/>
        <v>-1.4</v>
      </c>
      <c r="P5" s="99">
        <f t="shared" si="3"/>
        <v>0</v>
      </c>
      <c r="Q5" s="102">
        <f>VLOOKUP($A5,'BankNifty Spot'!$B$6:$C$1099,2,0)</f>
        <v>18967.4</v>
      </c>
      <c r="R5" s="93">
        <f t="shared" si="4"/>
        <v>379348</v>
      </c>
      <c r="S5" s="93">
        <f t="shared" si="5"/>
        <v>34141.32</v>
      </c>
      <c r="T5" s="93">
        <f t="shared" si="6"/>
        <v>638</v>
      </c>
      <c r="U5" s="103">
        <f t="shared" si="7"/>
        <v>1.868703378</v>
      </c>
      <c r="V5" s="99">
        <f t="shared" si="13"/>
        <v>-0.2072104668</v>
      </c>
      <c r="W5" s="78" t="s">
        <v>151</v>
      </c>
      <c r="X5" s="93" t="str">
        <f t="shared" si="8"/>
        <v>Jul</v>
      </c>
      <c r="Y5" s="93" t="str">
        <f t="shared" si="9"/>
        <v>16</v>
      </c>
      <c r="Z5" s="93">
        <v>22.05</v>
      </c>
      <c r="AA5" s="93">
        <f t="shared" si="10"/>
        <v>21.95</v>
      </c>
    </row>
    <row r="6">
      <c r="A6" s="98">
        <v>42579.0</v>
      </c>
      <c r="B6" s="99" t="str">
        <f>VLOOKUP($A6,'BankNifty Spot'!$B$2:$I$1099,8,0)</f>
        <v>PE</v>
      </c>
      <c r="C6" s="99">
        <f>VLOOKUP($A6,'BankNifty Spot'!$B$2:$J$1099,9,0)</f>
        <v>19000</v>
      </c>
      <c r="D6" s="99">
        <v>40.25</v>
      </c>
      <c r="E6" s="99">
        <v>53.4</v>
      </c>
      <c r="F6" s="99">
        <v>0.05</v>
      </c>
      <c r="G6" s="99">
        <v>1.0</v>
      </c>
      <c r="H6" s="100">
        <f>VLOOKUP($A6,'BankNifty Spot'!$B$2:$H$577,7,0)</f>
        <v>0.1495640563</v>
      </c>
      <c r="I6" s="101" t="s">
        <v>54</v>
      </c>
      <c r="J6" s="99">
        <v>2016.0</v>
      </c>
      <c r="K6" s="101" t="s">
        <v>54</v>
      </c>
      <c r="L6" s="99">
        <f t="shared" si="1"/>
        <v>39.25</v>
      </c>
      <c r="M6" s="99">
        <f t="shared" si="11"/>
        <v>0</v>
      </c>
      <c r="N6" s="99">
        <f t="shared" si="2"/>
        <v>39.25</v>
      </c>
      <c r="O6" s="99">
        <f t="shared" si="12"/>
        <v>0</v>
      </c>
      <c r="P6" s="99">
        <f t="shared" si="3"/>
        <v>0</v>
      </c>
      <c r="Q6" s="102">
        <f>VLOOKUP($A6,'BankNifty Spot'!$B$6:$C$1099,2,0)</f>
        <v>19050.4</v>
      </c>
      <c r="R6" s="93">
        <f t="shared" si="4"/>
        <v>381008</v>
      </c>
      <c r="S6" s="93">
        <f t="shared" si="5"/>
        <v>34290.72</v>
      </c>
      <c r="T6" s="93">
        <f t="shared" si="6"/>
        <v>785</v>
      </c>
      <c r="U6" s="103">
        <f t="shared" si="7"/>
        <v>2.289249103</v>
      </c>
      <c r="V6" s="99">
        <f t="shared" si="13"/>
        <v>0</v>
      </c>
      <c r="W6" s="78" t="s">
        <v>152</v>
      </c>
      <c r="X6" s="93" t="str">
        <f t="shared" si="8"/>
        <v>Jul</v>
      </c>
      <c r="Y6" s="93" t="str">
        <f t="shared" si="9"/>
        <v>16</v>
      </c>
      <c r="Z6" s="93">
        <v>35.2</v>
      </c>
      <c r="AA6" s="93">
        <f t="shared" si="10"/>
        <v>34.2</v>
      </c>
    </row>
    <row r="7">
      <c r="A7" s="98">
        <v>42586.0</v>
      </c>
      <c r="B7" s="99" t="str">
        <f>VLOOKUP($A7,'BankNifty Spot'!$B$2:$I$1099,8,0)</f>
        <v>PE</v>
      </c>
      <c r="C7" s="99">
        <f>VLOOKUP($A7,'BankNifty Spot'!$B$2:$J$1099,9,0)</f>
        <v>18600</v>
      </c>
      <c r="D7" s="99">
        <v>37.9</v>
      </c>
      <c r="E7" s="99">
        <v>139.4</v>
      </c>
      <c r="F7" s="99">
        <v>6.05</v>
      </c>
      <c r="G7" s="99">
        <v>33.8</v>
      </c>
      <c r="H7" s="100">
        <f>VLOOKUP($A7,'BankNifty Spot'!$B$2:$H$577,7,0)</f>
        <v>0.6606816471</v>
      </c>
      <c r="I7" s="101" t="s">
        <v>55</v>
      </c>
      <c r="J7" s="99">
        <v>2016.0</v>
      </c>
      <c r="K7" s="101" t="s">
        <v>55</v>
      </c>
      <c r="L7" s="99">
        <f t="shared" si="1"/>
        <v>4.1</v>
      </c>
      <c r="M7" s="99">
        <f t="shared" si="11"/>
        <v>0</v>
      </c>
      <c r="N7" s="99">
        <f t="shared" si="2"/>
        <v>-37.9</v>
      </c>
      <c r="O7" s="99">
        <f t="shared" si="12"/>
        <v>-37.9</v>
      </c>
      <c r="P7" s="99">
        <f t="shared" si="3"/>
        <v>0</v>
      </c>
      <c r="Q7" s="102">
        <f>VLOOKUP($A7,'BankNifty Spot'!$B$6:$C$1099,2,0)</f>
        <v>18724.9</v>
      </c>
      <c r="R7" s="93">
        <f t="shared" si="4"/>
        <v>374498</v>
      </c>
      <c r="S7" s="93">
        <f t="shared" si="5"/>
        <v>33704.82</v>
      </c>
      <c r="T7" s="93">
        <f t="shared" si="6"/>
        <v>-758</v>
      </c>
      <c r="U7" s="103">
        <f t="shared" si="7"/>
        <v>-2.248936502</v>
      </c>
      <c r="V7" s="99">
        <f t="shared" si="13"/>
        <v>-2.248936502</v>
      </c>
      <c r="W7" s="78" t="s">
        <v>153</v>
      </c>
      <c r="X7" s="93" t="str">
        <f t="shared" si="8"/>
        <v>Aug</v>
      </c>
      <c r="Y7" s="93" t="str">
        <f t="shared" si="9"/>
        <v>16</v>
      </c>
      <c r="Z7" s="93">
        <v>42.75</v>
      </c>
      <c r="AA7" s="93">
        <f t="shared" si="10"/>
        <v>-33.05</v>
      </c>
    </row>
    <row r="8">
      <c r="A8" s="98">
        <v>42593.0</v>
      </c>
      <c r="B8" s="99" t="str">
        <f>VLOOKUP($A8,'BankNifty Spot'!$B$2:$I$1099,8,0)</f>
        <v>CE</v>
      </c>
      <c r="C8" s="99">
        <f>VLOOKUP($A8,'BankNifty Spot'!$B$2:$J$1099,9,0)</f>
        <v>18700</v>
      </c>
      <c r="D8" s="99">
        <v>36.6</v>
      </c>
      <c r="E8" s="99">
        <v>39.0</v>
      </c>
      <c r="F8" s="99">
        <v>0.05</v>
      </c>
      <c r="G8" s="99">
        <v>0.25</v>
      </c>
      <c r="H8" s="100">
        <f>VLOOKUP($A8,'BankNifty Spot'!$B$2:$H$577,7,0)</f>
        <v>-0.1437166851</v>
      </c>
      <c r="I8" s="101" t="s">
        <v>55</v>
      </c>
      <c r="J8" s="99">
        <v>2016.0</v>
      </c>
      <c r="K8" s="101" t="s">
        <v>55</v>
      </c>
      <c r="L8" s="99">
        <f t="shared" si="1"/>
        <v>36.35</v>
      </c>
      <c r="M8" s="99">
        <f t="shared" si="11"/>
        <v>0</v>
      </c>
      <c r="N8" s="99">
        <f t="shared" si="2"/>
        <v>36.35</v>
      </c>
      <c r="O8" s="99">
        <f t="shared" si="12"/>
        <v>-1.55</v>
      </c>
      <c r="P8" s="99">
        <f t="shared" si="3"/>
        <v>0</v>
      </c>
      <c r="Q8" s="102">
        <f>VLOOKUP($A8,'BankNifty Spot'!$B$6:$C$1099,2,0)</f>
        <v>18621</v>
      </c>
      <c r="R8" s="93">
        <f t="shared" si="4"/>
        <v>372420</v>
      </c>
      <c r="S8" s="93">
        <f t="shared" si="5"/>
        <v>33517.8</v>
      </c>
      <c r="T8" s="93">
        <f t="shared" si="6"/>
        <v>727</v>
      </c>
      <c r="U8" s="103">
        <f t="shared" si="7"/>
        <v>2.168996772</v>
      </c>
      <c r="V8" s="99">
        <f t="shared" si="13"/>
        <v>-0.07993973039</v>
      </c>
      <c r="W8" s="78" t="s">
        <v>154</v>
      </c>
      <c r="X8" s="93" t="str">
        <f t="shared" si="8"/>
        <v>Aug</v>
      </c>
      <c r="Y8" s="93" t="str">
        <f t="shared" si="9"/>
        <v>16</v>
      </c>
      <c r="Z8" s="93">
        <v>15.7</v>
      </c>
      <c r="AA8" s="93">
        <f t="shared" si="10"/>
        <v>15.45</v>
      </c>
    </row>
    <row r="9">
      <c r="A9" s="98">
        <v>42600.0</v>
      </c>
      <c r="B9" s="99" t="str">
        <f>VLOOKUP($A9,'BankNifty Spot'!$B$2:$I$1099,8,0)</f>
        <v>PE</v>
      </c>
      <c r="C9" s="99">
        <f>VLOOKUP($A9,'BankNifty Spot'!$B$2:$J$1099,9,0)</f>
        <v>19000</v>
      </c>
      <c r="D9" s="99">
        <v>15.2</v>
      </c>
      <c r="E9" s="99">
        <v>29.5</v>
      </c>
      <c r="F9" s="99">
        <v>0.05</v>
      </c>
      <c r="G9" s="99">
        <v>0.1</v>
      </c>
      <c r="H9" s="100">
        <f>VLOOKUP($A9,'BankNifty Spot'!$B$2:$H$577,7,0)</f>
        <v>0.2413181908</v>
      </c>
      <c r="I9" s="101" t="s">
        <v>55</v>
      </c>
      <c r="J9" s="99">
        <v>2016.0</v>
      </c>
      <c r="K9" s="101" t="s">
        <v>55</v>
      </c>
      <c r="L9" s="99">
        <f t="shared" si="1"/>
        <v>15.1</v>
      </c>
      <c r="M9" s="99">
        <f t="shared" si="11"/>
        <v>0</v>
      </c>
      <c r="N9" s="99">
        <f t="shared" si="2"/>
        <v>15.1</v>
      </c>
      <c r="O9" s="99">
        <f t="shared" si="12"/>
        <v>0</v>
      </c>
      <c r="P9" s="99">
        <f t="shared" si="3"/>
        <v>0</v>
      </c>
      <c r="Q9" s="102">
        <f>VLOOKUP($A9,'BankNifty Spot'!$B$6:$C$1099,2,0)</f>
        <v>19087.2</v>
      </c>
      <c r="R9" s="93">
        <f t="shared" si="4"/>
        <v>381744</v>
      </c>
      <c r="S9" s="93">
        <f t="shared" si="5"/>
        <v>34356.96</v>
      </c>
      <c r="T9" s="93">
        <f t="shared" si="6"/>
        <v>302</v>
      </c>
      <c r="U9" s="103">
        <f t="shared" si="7"/>
        <v>0.8790067573</v>
      </c>
      <c r="V9" s="99">
        <f t="shared" si="13"/>
        <v>0</v>
      </c>
      <c r="W9" s="78" t="s">
        <v>155</v>
      </c>
      <c r="X9" s="93" t="str">
        <f t="shared" si="8"/>
        <v>Aug</v>
      </c>
      <c r="Y9" s="93" t="str">
        <f t="shared" si="9"/>
        <v>16</v>
      </c>
      <c r="Z9" s="93">
        <v>9.55</v>
      </c>
      <c r="AA9" s="93">
        <f t="shared" si="10"/>
        <v>9.45</v>
      </c>
    </row>
    <row r="10">
      <c r="A10" s="98">
        <v>42607.0</v>
      </c>
      <c r="B10" s="99" t="str">
        <f>VLOOKUP($A10,'BankNifty Spot'!$B$2:$I$1099,8,0)</f>
        <v>PE</v>
      </c>
      <c r="C10" s="99">
        <f>VLOOKUP($A10,'BankNifty Spot'!$B$2:$J$1099,9,0)</f>
        <v>19300</v>
      </c>
      <c r="D10" s="99">
        <v>20.95</v>
      </c>
      <c r="E10" s="99">
        <v>30.15</v>
      </c>
      <c r="F10" s="99">
        <v>0.1</v>
      </c>
      <c r="G10" s="99">
        <v>4.55</v>
      </c>
      <c r="H10" s="100">
        <f>VLOOKUP($A10,'BankNifty Spot'!$B$2:$H$577,7,0)</f>
        <v>0.145177623</v>
      </c>
      <c r="I10" s="101" t="s">
        <v>55</v>
      </c>
      <c r="J10" s="99">
        <v>2016.0</v>
      </c>
      <c r="K10" s="101" t="s">
        <v>55</v>
      </c>
      <c r="L10" s="99">
        <f t="shared" si="1"/>
        <v>16.4</v>
      </c>
      <c r="M10" s="99">
        <f t="shared" si="11"/>
        <v>0</v>
      </c>
      <c r="N10" s="99">
        <f t="shared" si="2"/>
        <v>16.4</v>
      </c>
      <c r="O10" s="99">
        <f t="shared" si="12"/>
        <v>0</v>
      </c>
      <c r="P10" s="99">
        <f t="shared" si="3"/>
        <v>0</v>
      </c>
      <c r="Q10" s="102">
        <f>VLOOKUP($A10,'BankNifty Spot'!$B$6:$C$1099,2,0)</f>
        <v>19383.7</v>
      </c>
      <c r="R10" s="93">
        <f t="shared" si="4"/>
        <v>387674</v>
      </c>
      <c r="S10" s="93">
        <f t="shared" si="5"/>
        <v>34890.66</v>
      </c>
      <c r="T10" s="93">
        <f t="shared" si="6"/>
        <v>328</v>
      </c>
      <c r="U10" s="103">
        <f t="shared" si="7"/>
        <v>0.940079666</v>
      </c>
      <c r="V10" s="99">
        <f t="shared" si="13"/>
        <v>0</v>
      </c>
      <c r="W10" s="78" t="s">
        <v>156</v>
      </c>
      <c r="X10" s="93" t="str">
        <f t="shared" si="8"/>
        <v>Aug</v>
      </c>
      <c r="Y10" s="93" t="str">
        <f t="shared" si="9"/>
        <v>16</v>
      </c>
      <c r="Z10" s="93">
        <v>17.85</v>
      </c>
      <c r="AA10" s="93">
        <f t="shared" si="10"/>
        <v>13.3</v>
      </c>
    </row>
    <row r="11">
      <c r="A11" s="98">
        <v>42614.0</v>
      </c>
      <c r="B11" s="99" t="str">
        <f>VLOOKUP($A11,'BankNifty Spot'!$B$2:$I$1099,8,0)</f>
        <v>PE</v>
      </c>
      <c r="C11" s="99">
        <f>VLOOKUP($A11,'BankNifty Spot'!$B$2:$J$1099,9,0)</f>
        <v>19700</v>
      </c>
      <c r="D11" s="99">
        <v>20.0</v>
      </c>
      <c r="E11" s="99">
        <v>32.95</v>
      </c>
      <c r="F11" s="99">
        <v>0.05</v>
      </c>
      <c r="G11" s="99">
        <v>0.4</v>
      </c>
      <c r="H11" s="100">
        <f>VLOOKUP($A11,'BankNifty Spot'!$B$2:$H$577,7,0)</f>
        <v>0.09197679355</v>
      </c>
      <c r="I11" s="101" t="s">
        <v>56</v>
      </c>
      <c r="J11" s="99">
        <v>2016.0</v>
      </c>
      <c r="K11" s="101" t="s">
        <v>56</v>
      </c>
      <c r="L11" s="99">
        <f t="shared" si="1"/>
        <v>19.6</v>
      </c>
      <c r="M11" s="99">
        <f t="shared" si="11"/>
        <v>0</v>
      </c>
      <c r="N11" s="99">
        <f t="shared" si="2"/>
        <v>19.6</v>
      </c>
      <c r="O11" s="99">
        <f t="shared" si="12"/>
        <v>0</v>
      </c>
      <c r="P11" s="99">
        <f t="shared" si="3"/>
        <v>0</v>
      </c>
      <c r="Q11" s="102">
        <f>VLOOKUP($A11,'BankNifty Spot'!$B$6:$C$1099,2,0)</f>
        <v>19805.8</v>
      </c>
      <c r="R11" s="93">
        <f t="shared" si="4"/>
        <v>396116</v>
      </c>
      <c r="S11" s="93">
        <f t="shared" si="5"/>
        <v>35650.44</v>
      </c>
      <c r="T11" s="93">
        <f t="shared" si="6"/>
        <v>392</v>
      </c>
      <c r="U11" s="103">
        <f t="shared" si="7"/>
        <v>1.099565672</v>
      </c>
      <c r="V11" s="99">
        <f t="shared" si="13"/>
        <v>0</v>
      </c>
      <c r="W11" s="78" t="s">
        <v>157</v>
      </c>
      <c r="X11" s="93" t="str">
        <f t="shared" si="8"/>
        <v>Sep</v>
      </c>
      <c r="Y11" s="93" t="str">
        <f t="shared" si="9"/>
        <v>16</v>
      </c>
      <c r="Z11" s="93">
        <v>20.3</v>
      </c>
      <c r="AA11" s="93">
        <f t="shared" si="10"/>
        <v>19.9</v>
      </c>
    </row>
    <row r="12">
      <c r="A12" s="98">
        <v>42621.0</v>
      </c>
      <c r="B12" s="99" t="str">
        <f>VLOOKUP($A12,'BankNifty Spot'!$B$2:$I$1099,8,0)</f>
        <v>PE</v>
      </c>
      <c r="C12" s="99">
        <f>VLOOKUP($A12,'BankNifty Spot'!$B$2:$J$1099,9,0)</f>
        <v>20300</v>
      </c>
      <c r="D12" s="99">
        <v>13.8</v>
      </c>
      <c r="E12" s="99">
        <v>30.75</v>
      </c>
      <c r="F12" s="99">
        <v>0.05</v>
      </c>
      <c r="G12" s="99">
        <v>0.3</v>
      </c>
      <c r="H12" s="100">
        <f>VLOOKUP($A12,'BankNifty Spot'!$B$2:$H$577,7,0)</f>
        <v>0.1582797975</v>
      </c>
      <c r="I12" s="101" t="s">
        <v>56</v>
      </c>
      <c r="J12" s="99">
        <v>2016.0</v>
      </c>
      <c r="K12" s="101" t="s">
        <v>56</v>
      </c>
      <c r="L12" s="99">
        <f t="shared" si="1"/>
        <v>13.5</v>
      </c>
      <c r="M12" s="99">
        <f t="shared" si="11"/>
        <v>0</v>
      </c>
      <c r="N12" s="99">
        <f t="shared" si="2"/>
        <v>-13.8</v>
      </c>
      <c r="O12" s="99">
        <f t="shared" si="12"/>
        <v>-13.8</v>
      </c>
      <c r="P12" s="99">
        <f t="shared" si="3"/>
        <v>0</v>
      </c>
      <c r="Q12" s="102">
        <f>VLOOKUP($A12,'BankNifty Spot'!$B$6:$C$1099,2,0)</f>
        <v>20439.2</v>
      </c>
      <c r="R12" s="93">
        <f t="shared" si="4"/>
        <v>408784</v>
      </c>
      <c r="S12" s="93">
        <f t="shared" si="5"/>
        <v>36790.56</v>
      </c>
      <c r="T12" s="93">
        <f t="shared" si="6"/>
        <v>-276</v>
      </c>
      <c r="U12" s="103">
        <f t="shared" si="7"/>
        <v>-0.7501924407</v>
      </c>
      <c r="V12" s="99">
        <f t="shared" si="13"/>
        <v>-0.7501924407</v>
      </c>
      <c r="W12" s="78" t="s">
        <v>158</v>
      </c>
      <c r="X12" s="93" t="str">
        <f t="shared" si="8"/>
        <v>Sep</v>
      </c>
      <c r="Y12" s="93" t="str">
        <f t="shared" si="9"/>
        <v>16</v>
      </c>
      <c r="Z12" s="93">
        <v>17.9</v>
      </c>
      <c r="AA12" s="93">
        <f t="shared" si="10"/>
        <v>-9.7</v>
      </c>
    </row>
    <row r="13">
      <c r="A13" s="98">
        <v>42628.0</v>
      </c>
      <c r="B13" s="99" t="str">
        <f>VLOOKUP($A13,'BankNifty Spot'!$B$2:$I$1099,8,0)</f>
        <v>PE</v>
      </c>
      <c r="C13" s="99">
        <f>VLOOKUP($A13,'BankNifty Spot'!$B$2:$J$1099,9,0)</f>
        <v>19800</v>
      </c>
      <c r="D13" s="99">
        <v>17.2</v>
      </c>
      <c r="E13" s="99">
        <v>69.9</v>
      </c>
      <c r="F13" s="99">
        <v>0.05</v>
      </c>
      <c r="G13" s="99">
        <v>1.0</v>
      </c>
      <c r="H13" s="100">
        <f>VLOOKUP($A13,'BankNifty Spot'!$B$2:$H$577,7,0)</f>
        <v>0.09267095783</v>
      </c>
      <c r="I13" s="101" t="s">
        <v>56</v>
      </c>
      <c r="J13" s="99">
        <v>2016.0</v>
      </c>
      <c r="K13" s="101" t="s">
        <v>56</v>
      </c>
      <c r="L13" s="99">
        <f t="shared" si="1"/>
        <v>16.2</v>
      </c>
      <c r="M13" s="99">
        <f t="shared" si="11"/>
        <v>0</v>
      </c>
      <c r="N13" s="99">
        <f t="shared" si="2"/>
        <v>-17.2</v>
      </c>
      <c r="O13" s="99">
        <f t="shared" si="12"/>
        <v>-31</v>
      </c>
      <c r="P13" s="99">
        <f t="shared" si="3"/>
        <v>0</v>
      </c>
      <c r="Q13" s="102">
        <f>VLOOKUP($A13,'BankNifty Spot'!$B$6:$C$1099,2,0)</f>
        <v>19927.6</v>
      </c>
      <c r="R13" s="93">
        <f t="shared" si="4"/>
        <v>398552</v>
      </c>
      <c r="S13" s="93">
        <f t="shared" si="5"/>
        <v>35869.68</v>
      </c>
      <c r="T13" s="93">
        <f t="shared" si="6"/>
        <v>-344</v>
      </c>
      <c r="U13" s="103">
        <f t="shared" si="7"/>
        <v>-0.9590272341</v>
      </c>
      <c r="V13" s="99">
        <f t="shared" si="13"/>
        <v>-1.709219675</v>
      </c>
      <c r="W13" s="78" t="s">
        <v>159</v>
      </c>
      <c r="X13" s="93" t="str">
        <f t="shared" si="8"/>
        <v>Sep</v>
      </c>
      <c r="Y13" s="93" t="str">
        <f t="shared" si="9"/>
        <v>16</v>
      </c>
      <c r="Z13" s="93">
        <v>12.5</v>
      </c>
      <c r="AA13" s="93">
        <f t="shared" si="10"/>
        <v>-21.9</v>
      </c>
    </row>
    <row r="14">
      <c r="A14" s="98">
        <v>42635.0</v>
      </c>
      <c r="B14" s="99" t="str">
        <f>VLOOKUP($A14,'BankNifty Spot'!$B$2:$I$1099,8,0)</f>
        <v>PE</v>
      </c>
      <c r="C14" s="99">
        <f>VLOOKUP($A14,'BankNifty Spot'!$B$2:$J$1099,9,0)</f>
        <v>20100</v>
      </c>
      <c r="D14" s="99">
        <v>87.75</v>
      </c>
      <c r="E14" s="99">
        <v>98.8</v>
      </c>
      <c r="F14" s="99">
        <v>0.05</v>
      </c>
      <c r="G14" s="99">
        <v>1.05</v>
      </c>
      <c r="H14" s="104">
        <f>VLOOKUP($A14,'BankNifty Spot'!$B$2:$H$577,7,0)</f>
        <v>1.637293888</v>
      </c>
      <c r="I14" s="101" t="s">
        <v>56</v>
      </c>
      <c r="J14" s="99">
        <v>2016.0</v>
      </c>
      <c r="K14" s="101" t="s">
        <v>56</v>
      </c>
      <c r="L14" s="99">
        <v>0.0</v>
      </c>
      <c r="M14" s="99">
        <f t="shared" si="11"/>
        <v>0</v>
      </c>
      <c r="N14" s="99">
        <v>0.0</v>
      </c>
      <c r="O14" s="99">
        <f t="shared" si="12"/>
        <v>-31</v>
      </c>
      <c r="P14" s="99">
        <f t="shared" si="3"/>
        <v>0</v>
      </c>
      <c r="Q14" s="102">
        <f>VLOOKUP($A14,'BankNifty Spot'!$B$6:$C$1099,2,0)</f>
        <v>20153.1</v>
      </c>
      <c r="R14" s="93">
        <f t="shared" si="4"/>
        <v>403062</v>
      </c>
      <c r="S14" s="93">
        <f t="shared" si="5"/>
        <v>36275.58</v>
      </c>
      <c r="T14" s="93">
        <f t="shared" si="6"/>
        <v>0</v>
      </c>
      <c r="U14" s="103">
        <f t="shared" si="7"/>
        <v>0</v>
      </c>
      <c r="V14" s="99">
        <f t="shared" si="13"/>
        <v>-1.709219675</v>
      </c>
      <c r="W14" s="78" t="s">
        <v>160</v>
      </c>
      <c r="X14" s="93" t="str">
        <f t="shared" si="8"/>
        <v>Sep</v>
      </c>
      <c r="Y14" s="93" t="str">
        <f t="shared" si="9"/>
        <v>16</v>
      </c>
      <c r="Z14" s="93">
        <v>17.2</v>
      </c>
      <c r="AA14" s="93">
        <f t="shared" si="10"/>
        <v>16.15</v>
      </c>
    </row>
    <row r="15">
      <c r="A15" s="98">
        <v>42642.0</v>
      </c>
      <c r="B15" s="99" t="str">
        <f>VLOOKUP($A15,'BankNifty Spot'!$B$2:$I$1099,8,0)</f>
        <v>PE</v>
      </c>
      <c r="C15" s="99">
        <f>VLOOKUP($A15,'BankNifty Spot'!$B$2:$J$1099,9,0)</f>
        <v>19700</v>
      </c>
      <c r="D15" s="99">
        <v>28.05</v>
      </c>
      <c r="E15" s="99">
        <v>628.1</v>
      </c>
      <c r="F15" s="99">
        <v>13.3</v>
      </c>
      <c r="G15" s="99">
        <v>533.95</v>
      </c>
      <c r="H15" s="100">
        <f>VLOOKUP($A15,'BankNifty Spot'!$B$2:$H$577,7,0)</f>
        <v>0.5533351481</v>
      </c>
      <c r="I15" s="101" t="s">
        <v>56</v>
      </c>
      <c r="J15" s="99">
        <v>2016.0</v>
      </c>
      <c r="K15" s="101" t="s">
        <v>56</v>
      </c>
      <c r="L15" s="99">
        <f t="shared" ref="L15:L21" si="14">(D15-G15)</f>
        <v>-505.9</v>
      </c>
      <c r="M15" s="99">
        <f t="shared" si="11"/>
        <v>-505.9</v>
      </c>
      <c r="N15" s="99">
        <f t="shared" ref="N15:N21" si="15">(IF(E15&gt;(D15*2),D15-(D15*2),D15-G15))</f>
        <v>-28.05</v>
      </c>
      <c r="O15" s="99">
        <f t="shared" si="12"/>
        <v>-59.05</v>
      </c>
      <c r="P15" s="99">
        <f t="shared" si="3"/>
        <v>0</v>
      </c>
      <c r="Q15" s="102">
        <f>VLOOKUP($A15,'BankNifty Spot'!$B$6:$C$1099,2,0)</f>
        <v>19762.3</v>
      </c>
      <c r="R15" s="93">
        <f t="shared" si="4"/>
        <v>395246</v>
      </c>
      <c r="S15" s="93">
        <f t="shared" si="5"/>
        <v>35572.14</v>
      </c>
      <c r="T15" s="93">
        <f t="shared" si="6"/>
        <v>-561</v>
      </c>
      <c r="U15" s="103">
        <f t="shared" si="7"/>
        <v>-1.577076892</v>
      </c>
      <c r="V15" s="99">
        <f t="shared" si="13"/>
        <v>-3.286296567</v>
      </c>
      <c r="W15" s="78" t="s">
        <v>161</v>
      </c>
      <c r="X15" s="93" t="str">
        <f t="shared" si="8"/>
        <v>Sep</v>
      </c>
      <c r="Y15" s="93" t="str">
        <f t="shared" si="9"/>
        <v>16</v>
      </c>
      <c r="Z15" s="93">
        <v>19.25</v>
      </c>
      <c r="AA15" s="93">
        <f t="shared" si="10"/>
        <v>-36.85</v>
      </c>
    </row>
    <row r="16">
      <c r="A16" s="98">
        <v>42656.0</v>
      </c>
      <c r="B16" s="99" t="str">
        <f>VLOOKUP($A16,'BankNifty Spot'!$B$2:$I$1099,8,0)</f>
        <v>CE</v>
      </c>
      <c r="C16" s="99">
        <f>VLOOKUP($A16,'BankNifty Spot'!$B$2:$J$1099,9,0)</f>
        <v>19400</v>
      </c>
      <c r="D16" s="99">
        <v>22.0</v>
      </c>
      <c r="E16" s="99">
        <v>23.85</v>
      </c>
      <c r="F16" s="99">
        <v>0.05</v>
      </c>
      <c r="G16" s="99">
        <v>0.05</v>
      </c>
      <c r="H16" s="100">
        <f>VLOOKUP($A16,'BankNifty Spot'!$B$2:$H$577,7,0)</f>
        <v>-0.4283086196</v>
      </c>
      <c r="I16" s="101" t="s">
        <v>57</v>
      </c>
      <c r="J16" s="99">
        <v>2016.0</v>
      </c>
      <c r="K16" s="101" t="s">
        <v>57</v>
      </c>
      <c r="L16" s="99">
        <f t="shared" si="14"/>
        <v>21.95</v>
      </c>
      <c r="M16" s="99">
        <f t="shared" si="11"/>
        <v>-483.95</v>
      </c>
      <c r="N16" s="99">
        <f t="shared" si="15"/>
        <v>21.95</v>
      </c>
      <c r="O16" s="99">
        <f t="shared" si="12"/>
        <v>-37.1</v>
      </c>
      <c r="P16" s="99">
        <f t="shared" si="3"/>
        <v>0</v>
      </c>
      <c r="Q16" s="102">
        <f>VLOOKUP($A16,'BankNifty Spot'!$B$6:$C$1099,2,0)</f>
        <v>19295.55</v>
      </c>
      <c r="R16" s="93">
        <f t="shared" si="4"/>
        <v>385911</v>
      </c>
      <c r="S16" s="93">
        <f t="shared" si="5"/>
        <v>34731.99</v>
      </c>
      <c r="T16" s="93">
        <f t="shared" si="6"/>
        <v>439</v>
      </c>
      <c r="U16" s="103">
        <f t="shared" si="7"/>
        <v>1.263964432</v>
      </c>
      <c r="V16" s="99">
        <f t="shared" si="13"/>
        <v>-2.022332135</v>
      </c>
      <c r="W16" s="78" t="s">
        <v>162</v>
      </c>
      <c r="X16" s="93" t="str">
        <f t="shared" si="8"/>
        <v>Oct</v>
      </c>
      <c r="Y16" s="93" t="str">
        <f t="shared" si="9"/>
        <v>16</v>
      </c>
      <c r="Z16" s="93">
        <v>4.3</v>
      </c>
      <c r="AA16" s="93">
        <f t="shared" si="10"/>
        <v>4.25</v>
      </c>
    </row>
    <row r="17">
      <c r="A17" s="98">
        <v>42663.0</v>
      </c>
      <c r="B17" s="99" t="str">
        <f>VLOOKUP($A17,'BankNifty Spot'!$B$2:$I$1099,8,0)</f>
        <v>PE</v>
      </c>
      <c r="C17" s="99">
        <f>VLOOKUP($A17,'BankNifty Spot'!$B$2:$J$1099,9,0)</f>
        <v>19400</v>
      </c>
      <c r="D17" s="99">
        <v>39.95</v>
      </c>
      <c r="E17" s="99">
        <v>40.0</v>
      </c>
      <c r="F17" s="99">
        <v>0.05</v>
      </c>
      <c r="G17" s="99">
        <v>0.1</v>
      </c>
      <c r="H17" s="100">
        <f>VLOOKUP($A17,'BankNifty Spot'!$B$2:$H$577,7,0)</f>
        <v>0.4213866609</v>
      </c>
      <c r="I17" s="101" t="s">
        <v>57</v>
      </c>
      <c r="J17" s="99">
        <v>2016.0</v>
      </c>
      <c r="K17" s="101" t="s">
        <v>57</v>
      </c>
      <c r="L17" s="99">
        <f t="shared" si="14"/>
        <v>39.85</v>
      </c>
      <c r="M17" s="99">
        <f t="shared" si="11"/>
        <v>-444.1</v>
      </c>
      <c r="N17" s="99">
        <f t="shared" si="15"/>
        <v>39.85</v>
      </c>
      <c r="O17" s="99">
        <f t="shared" si="12"/>
        <v>0</v>
      </c>
      <c r="P17" s="99">
        <f t="shared" si="3"/>
        <v>0</v>
      </c>
      <c r="Q17" s="102">
        <f>VLOOKUP($A17,'BankNifty Spot'!$B$6:$C$1099,2,0)</f>
        <v>19493.9</v>
      </c>
      <c r="R17" s="93">
        <f t="shared" si="4"/>
        <v>389878</v>
      </c>
      <c r="S17" s="93">
        <f t="shared" si="5"/>
        <v>35089.02</v>
      </c>
      <c r="T17" s="93">
        <f t="shared" si="6"/>
        <v>797</v>
      </c>
      <c r="U17" s="103">
        <f t="shared" si="7"/>
        <v>2.2713658</v>
      </c>
      <c r="V17" s="99">
        <f t="shared" si="13"/>
        <v>0</v>
      </c>
      <c r="W17" s="78" t="s">
        <v>163</v>
      </c>
      <c r="X17" s="93" t="str">
        <f t="shared" si="8"/>
        <v>Oct</v>
      </c>
      <c r="Y17" s="93" t="str">
        <f t="shared" si="9"/>
        <v>16</v>
      </c>
      <c r="Z17" s="93">
        <v>16.7</v>
      </c>
      <c r="AA17" s="93">
        <f t="shared" si="10"/>
        <v>16.6</v>
      </c>
    </row>
    <row r="18">
      <c r="A18" s="98">
        <v>42670.0</v>
      </c>
      <c r="B18" s="99" t="str">
        <f>VLOOKUP($A18,'BankNifty Spot'!$B$2:$I$1099,8,0)</f>
        <v>CE</v>
      </c>
      <c r="C18" s="99">
        <f>VLOOKUP($A18,'BankNifty Spot'!$B$2:$J$1099,9,0)</f>
        <v>19600</v>
      </c>
      <c r="D18" s="99">
        <v>13.2</v>
      </c>
      <c r="E18" s="99">
        <v>15.0</v>
      </c>
      <c r="F18" s="99">
        <v>0.05</v>
      </c>
      <c r="G18" s="99">
        <v>1.0</v>
      </c>
      <c r="H18" s="100">
        <f>VLOOKUP($A18,'BankNifty Spot'!$B$2:$H$577,7,0)</f>
        <v>-0.1621876861</v>
      </c>
      <c r="I18" s="101" t="s">
        <v>57</v>
      </c>
      <c r="J18" s="99">
        <v>2016.0</v>
      </c>
      <c r="K18" s="101" t="s">
        <v>57</v>
      </c>
      <c r="L18" s="99">
        <f t="shared" si="14"/>
        <v>12.2</v>
      </c>
      <c r="M18" s="99">
        <f t="shared" si="11"/>
        <v>-431.9</v>
      </c>
      <c r="N18" s="99">
        <f t="shared" si="15"/>
        <v>12.2</v>
      </c>
      <c r="O18" s="99">
        <f t="shared" si="12"/>
        <v>0</v>
      </c>
      <c r="P18" s="99">
        <f t="shared" si="3"/>
        <v>0</v>
      </c>
      <c r="Q18" s="102">
        <f>VLOOKUP($A18,'BankNifty Spot'!$B$6:$C$1099,2,0)</f>
        <v>19452</v>
      </c>
      <c r="R18" s="93">
        <f t="shared" si="4"/>
        <v>389040</v>
      </c>
      <c r="S18" s="93">
        <f t="shared" si="5"/>
        <v>35013.6</v>
      </c>
      <c r="T18" s="93">
        <f t="shared" si="6"/>
        <v>244</v>
      </c>
      <c r="U18" s="103">
        <f t="shared" si="7"/>
        <v>0.6968720726</v>
      </c>
      <c r="V18" s="99">
        <f t="shared" si="13"/>
        <v>0</v>
      </c>
      <c r="W18" s="78" t="s">
        <v>164</v>
      </c>
      <c r="X18" s="93" t="str">
        <f t="shared" si="8"/>
        <v>Oct</v>
      </c>
      <c r="Y18" s="93" t="str">
        <f t="shared" si="9"/>
        <v>16</v>
      </c>
      <c r="Z18" s="93">
        <v>7.7</v>
      </c>
      <c r="AA18" s="93">
        <f t="shared" si="10"/>
        <v>6.7</v>
      </c>
    </row>
    <row r="19">
      <c r="A19" s="98">
        <v>42677.0</v>
      </c>
      <c r="B19" s="99" t="str">
        <f>VLOOKUP($A19,'BankNifty Spot'!$B$2:$I$1099,8,0)</f>
        <v>CE</v>
      </c>
      <c r="C19" s="99">
        <f>VLOOKUP($A19,'BankNifty Spot'!$B$2:$J$1099,9,0)</f>
        <v>19300</v>
      </c>
      <c r="D19" s="99">
        <v>23.9</v>
      </c>
      <c r="E19" s="99">
        <v>60.0</v>
      </c>
      <c r="F19" s="99">
        <v>0.05</v>
      </c>
      <c r="G19" s="99">
        <v>0.2</v>
      </c>
      <c r="H19" s="100">
        <f>VLOOKUP($A19,'BankNifty Spot'!$B$2:$H$577,7,0)</f>
        <v>-0.1349601361</v>
      </c>
      <c r="I19" s="101" t="s">
        <v>58</v>
      </c>
      <c r="J19" s="99">
        <v>2016.0</v>
      </c>
      <c r="K19" s="101" t="s">
        <v>58</v>
      </c>
      <c r="L19" s="99">
        <f t="shared" si="14"/>
        <v>23.7</v>
      </c>
      <c r="M19" s="99">
        <f t="shared" si="11"/>
        <v>-408.2</v>
      </c>
      <c r="N19" s="99">
        <f t="shared" si="15"/>
        <v>-23.9</v>
      </c>
      <c r="O19" s="99">
        <f t="shared" si="12"/>
        <v>-23.9</v>
      </c>
      <c r="P19" s="99">
        <f t="shared" si="3"/>
        <v>0</v>
      </c>
      <c r="Q19" s="102">
        <f>VLOOKUP($A19,'BankNifty Spot'!$B$6:$C$1099,2,0)</f>
        <v>19201.95</v>
      </c>
      <c r="R19" s="93">
        <f t="shared" si="4"/>
        <v>384039</v>
      </c>
      <c r="S19" s="93">
        <f t="shared" si="5"/>
        <v>34563.51</v>
      </c>
      <c r="T19" s="93">
        <f t="shared" si="6"/>
        <v>-478</v>
      </c>
      <c r="U19" s="103">
        <f t="shared" si="7"/>
        <v>-1.382961395</v>
      </c>
      <c r="V19" s="99">
        <f t="shared" si="13"/>
        <v>-1.382961395</v>
      </c>
      <c r="W19" s="78" t="s">
        <v>165</v>
      </c>
      <c r="X19" s="93" t="str">
        <f t="shared" si="8"/>
        <v>Nov</v>
      </c>
      <c r="Y19" s="93" t="str">
        <f t="shared" si="9"/>
        <v>16</v>
      </c>
      <c r="Z19" s="93">
        <v>40.85</v>
      </c>
      <c r="AA19" s="93">
        <f t="shared" si="10"/>
        <v>-6.95</v>
      </c>
    </row>
    <row r="20">
      <c r="A20" s="98">
        <v>42691.0</v>
      </c>
      <c r="B20" s="99" t="str">
        <f>VLOOKUP($A20,'BankNifty Spot'!$B$2:$I$1099,8,0)</f>
        <v>PE</v>
      </c>
      <c r="C20" s="99">
        <f>VLOOKUP($A20,'BankNifty Spot'!$B$2:$J$1099,9,0)</f>
        <v>19000</v>
      </c>
      <c r="D20" s="99">
        <v>78.65</v>
      </c>
      <c r="E20" s="99">
        <v>81.25</v>
      </c>
      <c r="F20" s="99">
        <v>0.05</v>
      </c>
      <c r="G20" s="99">
        <v>1.45</v>
      </c>
      <c r="H20" s="100">
        <f>VLOOKUP($A20,'BankNifty Spot'!$B$2:$H$577,7,0)</f>
        <v>0.04082038507</v>
      </c>
      <c r="I20" s="101" t="s">
        <v>58</v>
      </c>
      <c r="J20" s="99">
        <v>2016.0</v>
      </c>
      <c r="K20" s="101" t="s">
        <v>58</v>
      </c>
      <c r="L20" s="99">
        <f t="shared" si="14"/>
        <v>77.2</v>
      </c>
      <c r="M20" s="99">
        <f t="shared" si="11"/>
        <v>-331</v>
      </c>
      <c r="N20" s="99">
        <f t="shared" si="15"/>
        <v>77.2</v>
      </c>
      <c r="O20" s="99">
        <f t="shared" si="12"/>
        <v>0</v>
      </c>
      <c r="P20" s="99">
        <f t="shared" si="3"/>
        <v>0</v>
      </c>
      <c r="Q20" s="102">
        <f>VLOOKUP($A20,'BankNifty Spot'!$B$6:$C$1099,2,0)</f>
        <v>19115.9</v>
      </c>
      <c r="R20" s="93">
        <f t="shared" si="4"/>
        <v>382318</v>
      </c>
      <c r="S20" s="93">
        <f t="shared" si="5"/>
        <v>34408.62</v>
      </c>
      <c r="T20" s="93">
        <f t="shared" si="6"/>
        <v>1544</v>
      </c>
      <c r="U20" s="103">
        <f t="shared" si="7"/>
        <v>4.487247672</v>
      </c>
      <c r="V20" s="99">
        <f t="shared" si="13"/>
        <v>0</v>
      </c>
      <c r="W20" s="78" t="s">
        <v>166</v>
      </c>
      <c r="X20" s="93" t="str">
        <f t="shared" si="8"/>
        <v>Nov</v>
      </c>
      <c r="Y20" s="93" t="str">
        <f t="shared" si="9"/>
        <v>16</v>
      </c>
      <c r="Z20" s="93">
        <v>42.55</v>
      </c>
      <c r="AA20" s="93">
        <f t="shared" si="10"/>
        <v>41.1</v>
      </c>
    </row>
    <row r="21" ht="15.75" customHeight="1">
      <c r="A21" s="98">
        <v>42705.0</v>
      </c>
      <c r="B21" s="99" t="str">
        <f>VLOOKUP($A21,'BankNifty Spot'!$B$2:$I$1099,8,0)</f>
        <v>PE</v>
      </c>
      <c r="C21" s="99">
        <f>VLOOKUP($A21,'BankNifty Spot'!$B$2:$J$1099,9,0)</f>
        <v>18600</v>
      </c>
      <c r="D21" s="99">
        <v>60.0</v>
      </c>
      <c r="E21" s="99">
        <v>197.65</v>
      </c>
      <c r="F21" s="99">
        <v>28.75</v>
      </c>
      <c r="G21" s="99">
        <v>162.5</v>
      </c>
      <c r="H21" s="100">
        <f>VLOOKUP($A21,'BankNifty Spot'!$B$2:$H$577,7,0)</f>
        <v>0.2627792869</v>
      </c>
      <c r="I21" s="101" t="s">
        <v>59</v>
      </c>
      <c r="J21" s="99">
        <v>2016.0</v>
      </c>
      <c r="K21" s="101" t="s">
        <v>59</v>
      </c>
      <c r="L21" s="99">
        <f t="shared" si="14"/>
        <v>-102.5</v>
      </c>
      <c r="M21" s="99">
        <f t="shared" si="11"/>
        <v>-433.5</v>
      </c>
      <c r="N21" s="99">
        <f t="shared" si="15"/>
        <v>-60</v>
      </c>
      <c r="O21" s="99">
        <f t="shared" si="12"/>
        <v>-60</v>
      </c>
      <c r="P21" s="99">
        <f t="shared" si="3"/>
        <v>0</v>
      </c>
      <c r="Q21" s="102">
        <f>VLOOKUP($A21,'BankNifty Spot'!$B$6:$C$1099,2,0)</f>
        <v>18676.75</v>
      </c>
      <c r="R21" s="93">
        <f t="shared" si="4"/>
        <v>373535</v>
      </c>
      <c r="S21" s="93">
        <f t="shared" si="5"/>
        <v>33618.15</v>
      </c>
      <c r="T21" s="93">
        <f t="shared" si="6"/>
        <v>-1200</v>
      </c>
      <c r="U21" s="103">
        <f t="shared" si="7"/>
        <v>-3.569500404</v>
      </c>
      <c r="V21" s="99">
        <f t="shared" si="13"/>
        <v>-3.569500404</v>
      </c>
      <c r="W21" s="78" t="s">
        <v>167</v>
      </c>
      <c r="X21" s="93" t="str">
        <f t="shared" si="8"/>
        <v>Dec</v>
      </c>
      <c r="Y21" s="93" t="str">
        <f t="shared" si="9"/>
        <v>16</v>
      </c>
      <c r="Z21" s="93">
        <v>41.95</v>
      </c>
      <c r="AA21" s="93">
        <f t="shared" si="10"/>
        <v>-78.05</v>
      </c>
    </row>
    <row r="22" ht="15.75" customHeight="1">
      <c r="A22" s="98">
        <v>42719.0</v>
      </c>
      <c r="B22" s="99" t="str">
        <f>VLOOKUP($A22,'BankNifty Spot'!$B$2:$I$1099,8,0)</f>
        <v>CE</v>
      </c>
      <c r="C22" s="99">
        <f>VLOOKUP($A22,'BankNifty Spot'!$B$2:$J$1099,9,0)</f>
        <v>18200</v>
      </c>
      <c r="D22" s="99">
        <v>154.4</v>
      </c>
      <c r="E22" s="99">
        <v>327.95</v>
      </c>
      <c r="F22" s="99">
        <v>76.9</v>
      </c>
      <c r="G22" s="99">
        <v>187.5</v>
      </c>
      <c r="H22" s="104">
        <f>VLOOKUP($A22,'BankNifty Spot'!$B$2:$H$577,7,0)</f>
        <v>-1.079519123</v>
      </c>
      <c r="I22" s="101" t="s">
        <v>59</v>
      </c>
      <c r="J22" s="99">
        <v>2016.0</v>
      </c>
      <c r="K22" s="101" t="s">
        <v>59</v>
      </c>
      <c r="L22" s="99">
        <v>0.0</v>
      </c>
      <c r="M22" s="99">
        <f t="shared" si="11"/>
        <v>-433.5</v>
      </c>
      <c r="N22" s="99">
        <v>0.0</v>
      </c>
      <c r="O22" s="99">
        <f t="shared" si="12"/>
        <v>-60</v>
      </c>
      <c r="P22" s="99">
        <f t="shared" si="3"/>
        <v>0</v>
      </c>
      <c r="Q22" s="102">
        <f>VLOOKUP($A22,'BankNifty Spot'!$B$6:$C$1099,2,0)</f>
        <v>18143.5</v>
      </c>
      <c r="R22" s="93">
        <f t="shared" si="4"/>
        <v>362870</v>
      </c>
      <c r="S22" s="93">
        <f t="shared" si="5"/>
        <v>32658.3</v>
      </c>
      <c r="T22" s="93">
        <f t="shared" si="6"/>
        <v>0</v>
      </c>
      <c r="U22" s="103">
        <f t="shared" si="7"/>
        <v>0</v>
      </c>
      <c r="V22" s="99">
        <f t="shared" si="13"/>
        <v>-3.569500404</v>
      </c>
      <c r="W22" s="78" t="s">
        <v>168</v>
      </c>
      <c r="X22" s="93" t="str">
        <f t="shared" si="8"/>
        <v>Dec</v>
      </c>
      <c r="Y22" s="93" t="str">
        <f t="shared" si="9"/>
        <v>16</v>
      </c>
      <c r="Z22" s="93">
        <v>98.0</v>
      </c>
      <c r="AA22" s="93">
        <f t="shared" si="10"/>
        <v>-210.8</v>
      </c>
    </row>
    <row r="23" ht="15.75" customHeight="1">
      <c r="A23" s="98">
        <v>42733.0</v>
      </c>
      <c r="B23" s="99" t="str">
        <f>VLOOKUP($A23,'BankNifty Spot'!$B$2:$I$1099,8,0)</f>
        <v>CE</v>
      </c>
      <c r="C23" s="99">
        <f>VLOOKUP($A23,'BankNifty Spot'!$B$2:$J$1099,9,0)</f>
        <v>18000</v>
      </c>
      <c r="D23" s="99">
        <v>17.95</v>
      </c>
      <c r="E23" s="99">
        <v>38.0</v>
      </c>
      <c r="F23" s="99">
        <v>1.5</v>
      </c>
      <c r="G23" s="99">
        <v>15.65</v>
      </c>
      <c r="H23" s="100">
        <f>VLOOKUP($A23,'BankNifty Spot'!$B$2:$H$577,7,0)</f>
        <v>-0.08530657224</v>
      </c>
      <c r="I23" s="101" t="s">
        <v>59</v>
      </c>
      <c r="J23" s="99">
        <v>2016.0</v>
      </c>
      <c r="K23" s="101" t="s">
        <v>59</v>
      </c>
      <c r="L23" s="99">
        <f t="shared" ref="L23:L37" si="16">(D23-G23)</f>
        <v>2.3</v>
      </c>
      <c r="M23" s="99">
        <f t="shared" si="11"/>
        <v>-431.2</v>
      </c>
      <c r="N23" s="99">
        <f t="shared" ref="N23:N37" si="17">(IF(E23&gt;(D23*2),D23-(D23*2),D23-G23))</f>
        <v>-17.95</v>
      </c>
      <c r="O23" s="99">
        <f t="shared" si="12"/>
        <v>-77.95</v>
      </c>
      <c r="P23" s="99">
        <f t="shared" si="3"/>
        <v>0</v>
      </c>
      <c r="Q23" s="102">
        <f>VLOOKUP($A23,'BankNifty Spot'!$B$6:$C$1099,2,0)</f>
        <v>17861.45</v>
      </c>
      <c r="R23" s="93">
        <f t="shared" si="4"/>
        <v>357229</v>
      </c>
      <c r="S23" s="93">
        <f t="shared" si="5"/>
        <v>32150.61</v>
      </c>
      <c r="T23" s="93">
        <f t="shared" si="6"/>
        <v>-359</v>
      </c>
      <c r="U23" s="103">
        <f t="shared" si="7"/>
        <v>-1.11661956</v>
      </c>
      <c r="V23" s="99">
        <f t="shared" si="13"/>
        <v>-4.686119964</v>
      </c>
      <c r="W23" s="78" t="s">
        <v>169</v>
      </c>
      <c r="X23" s="93" t="str">
        <f t="shared" si="8"/>
        <v>Dec</v>
      </c>
      <c r="Y23" s="93" t="str">
        <f t="shared" si="9"/>
        <v>16</v>
      </c>
      <c r="Z23" s="93">
        <v>15.4</v>
      </c>
      <c r="AA23" s="93">
        <f t="shared" si="10"/>
        <v>-20.5</v>
      </c>
    </row>
    <row r="24" ht="15.75" customHeight="1">
      <c r="A24" s="98">
        <v>42747.0</v>
      </c>
      <c r="B24" s="99" t="str">
        <f>VLOOKUP($A24,'BankNifty Spot'!$B$2:$I$1099,8,0)</f>
        <v>PE</v>
      </c>
      <c r="C24" s="99">
        <f>VLOOKUP($A24,'BankNifty Spot'!$B$2:$J$1099,9,0)</f>
        <v>18800</v>
      </c>
      <c r="D24" s="99">
        <v>30.0</v>
      </c>
      <c r="E24" s="99">
        <v>41.0</v>
      </c>
      <c r="F24" s="99">
        <v>0.05</v>
      </c>
      <c r="G24" s="99">
        <v>0.15</v>
      </c>
      <c r="H24" s="100">
        <f>VLOOKUP($A24,'BankNifty Spot'!$B$2:$H$577,7,0)</f>
        <v>0.2944768986</v>
      </c>
      <c r="I24" s="101" t="s">
        <v>60</v>
      </c>
      <c r="J24" s="99">
        <v>2017.0</v>
      </c>
      <c r="K24" s="101" t="s">
        <v>60</v>
      </c>
      <c r="L24" s="99">
        <f t="shared" si="16"/>
        <v>29.85</v>
      </c>
      <c r="M24" s="99">
        <f t="shared" si="11"/>
        <v>-401.35</v>
      </c>
      <c r="N24" s="99">
        <f t="shared" si="17"/>
        <v>29.85</v>
      </c>
      <c r="O24" s="99">
        <f t="shared" si="12"/>
        <v>-48.1</v>
      </c>
      <c r="P24" s="99">
        <f t="shared" si="3"/>
        <v>0</v>
      </c>
      <c r="Q24" s="102">
        <f>VLOOKUP($A24,'BankNifty Spot'!$B$6:$C$1099,2,0)</f>
        <v>18885.45</v>
      </c>
      <c r="R24" s="93">
        <f t="shared" si="4"/>
        <v>377709</v>
      </c>
      <c r="S24" s="93">
        <f t="shared" si="5"/>
        <v>33993.81</v>
      </c>
      <c r="T24" s="93">
        <f t="shared" si="6"/>
        <v>597</v>
      </c>
      <c r="U24" s="103">
        <f t="shared" si="7"/>
        <v>1.756202085</v>
      </c>
      <c r="V24" s="99">
        <f t="shared" si="13"/>
        <v>-2.929917879</v>
      </c>
      <c r="W24" s="78" t="s">
        <v>170</v>
      </c>
      <c r="X24" s="93" t="str">
        <f t="shared" si="8"/>
        <v>Jan</v>
      </c>
      <c r="Y24" s="93" t="str">
        <f t="shared" si="9"/>
        <v>17</v>
      </c>
      <c r="Z24" s="93">
        <v>31.15</v>
      </c>
      <c r="AA24" s="93">
        <f t="shared" si="10"/>
        <v>31</v>
      </c>
    </row>
    <row r="25" ht="15.75" customHeight="1">
      <c r="A25" s="98">
        <v>42754.0</v>
      </c>
      <c r="B25" s="99" t="str">
        <f>VLOOKUP($A25,'BankNifty Spot'!$B$2:$I$1099,8,0)</f>
        <v>PE</v>
      </c>
      <c r="C25" s="99">
        <f>VLOOKUP($A25,'BankNifty Spot'!$B$2:$J$1099,9,0)</f>
        <v>19100</v>
      </c>
      <c r="D25" s="99">
        <v>44.3</v>
      </c>
      <c r="E25" s="99">
        <v>66.4</v>
      </c>
      <c r="F25" s="99">
        <v>0.05</v>
      </c>
      <c r="G25" s="99">
        <v>0.3</v>
      </c>
      <c r="H25" s="100">
        <f>VLOOKUP($A25,'BankNifty Spot'!$B$2:$H$577,7,0)</f>
        <v>0.004435283989</v>
      </c>
      <c r="I25" s="101" t="s">
        <v>60</v>
      </c>
      <c r="J25" s="99">
        <v>2017.0</v>
      </c>
      <c r="K25" s="101" t="s">
        <v>60</v>
      </c>
      <c r="L25" s="99">
        <f t="shared" si="16"/>
        <v>44</v>
      </c>
      <c r="M25" s="99">
        <f t="shared" si="11"/>
        <v>-357.35</v>
      </c>
      <c r="N25" s="99">
        <f t="shared" si="17"/>
        <v>44</v>
      </c>
      <c r="O25" s="99">
        <f t="shared" si="12"/>
        <v>-4.1</v>
      </c>
      <c r="P25" s="99">
        <f t="shared" si="3"/>
        <v>0</v>
      </c>
      <c r="Q25" s="102">
        <f>VLOOKUP($A25,'BankNifty Spot'!$B$6:$C$1099,2,0)</f>
        <v>19165.35</v>
      </c>
      <c r="R25" s="93">
        <f t="shared" si="4"/>
        <v>383307</v>
      </c>
      <c r="S25" s="93">
        <f t="shared" si="5"/>
        <v>34497.63</v>
      </c>
      <c r="T25" s="93">
        <f t="shared" si="6"/>
        <v>880</v>
      </c>
      <c r="U25" s="103">
        <f t="shared" si="7"/>
        <v>2.550899873</v>
      </c>
      <c r="V25" s="99">
        <f t="shared" si="13"/>
        <v>-0.3790180056</v>
      </c>
      <c r="W25" s="78" t="s">
        <v>171</v>
      </c>
      <c r="X25" s="93" t="str">
        <f t="shared" si="8"/>
        <v>Jan</v>
      </c>
      <c r="Y25" s="93" t="str">
        <f t="shared" si="9"/>
        <v>17</v>
      </c>
      <c r="Z25" s="93">
        <v>46.6</v>
      </c>
      <c r="AA25" s="93">
        <f t="shared" si="10"/>
        <v>46.3</v>
      </c>
    </row>
    <row r="26" ht="15.75" customHeight="1">
      <c r="A26" s="98">
        <v>42768.0</v>
      </c>
      <c r="B26" s="99" t="str">
        <f>VLOOKUP($A26,'BankNifty Spot'!$B$2:$I$1099,8,0)</f>
        <v>PE</v>
      </c>
      <c r="C26" s="99">
        <f>VLOOKUP($A26,'BankNifty Spot'!$B$2:$J$1099,9,0)</f>
        <v>20000</v>
      </c>
      <c r="D26" s="99">
        <v>54.65</v>
      </c>
      <c r="E26" s="99">
        <v>96.7</v>
      </c>
      <c r="F26" s="99">
        <v>0.05</v>
      </c>
      <c r="G26" s="99">
        <v>0.15</v>
      </c>
      <c r="H26" s="100">
        <f>VLOOKUP($A26,'BankNifty Spot'!$B$2:$H$577,7,0)</f>
        <v>0.1665784242</v>
      </c>
      <c r="I26" s="101" t="s">
        <v>61</v>
      </c>
      <c r="J26" s="99">
        <v>2017.0</v>
      </c>
      <c r="K26" s="101" t="s">
        <v>61</v>
      </c>
      <c r="L26" s="99">
        <f t="shared" si="16"/>
        <v>54.5</v>
      </c>
      <c r="M26" s="99">
        <f t="shared" si="11"/>
        <v>-302.85</v>
      </c>
      <c r="N26" s="99">
        <f t="shared" si="17"/>
        <v>54.5</v>
      </c>
      <c r="O26" s="99">
        <f t="shared" si="12"/>
        <v>0</v>
      </c>
      <c r="P26" s="99">
        <f t="shared" si="3"/>
        <v>0</v>
      </c>
      <c r="Q26" s="102">
        <f>VLOOKUP($A26,'BankNifty Spot'!$B$6:$C$1099,2,0)</f>
        <v>20053.95</v>
      </c>
      <c r="R26" s="93">
        <f t="shared" si="4"/>
        <v>401079</v>
      </c>
      <c r="S26" s="93">
        <f t="shared" si="5"/>
        <v>36097.11</v>
      </c>
      <c r="T26" s="93">
        <f t="shared" si="6"/>
        <v>1090</v>
      </c>
      <c r="U26" s="103">
        <f t="shared" si="7"/>
        <v>3.01963232</v>
      </c>
      <c r="V26" s="99">
        <f t="shared" si="13"/>
        <v>0</v>
      </c>
      <c r="W26" s="78" t="s">
        <v>172</v>
      </c>
      <c r="X26" s="93" t="str">
        <f t="shared" si="8"/>
        <v>Feb</v>
      </c>
      <c r="Y26" s="93" t="str">
        <f t="shared" si="9"/>
        <v>17</v>
      </c>
      <c r="Z26" s="93">
        <v>58.5</v>
      </c>
      <c r="AA26" s="93">
        <f t="shared" si="10"/>
        <v>58.35</v>
      </c>
    </row>
    <row r="27" ht="15.75" customHeight="1">
      <c r="A27" s="98">
        <v>42775.0</v>
      </c>
      <c r="B27" s="99" t="str">
        <f>VLOOKUP($A27,'BankNifty Spot'!$B$2:$I$1099,8,0)</f>
        <v>PE</v>
      </c>
      <c r="C27" s="99">
        <f>VLOOKUP($A27,'BankNifty Spot'!$B$2:$J$1099,9,0)</f>
        <v>20200</v>
      </c>
      <c r="D27" s="99">
        <v>15.0</v>
      </c>
      <c r="E27" s="99">
        <v>174.7</v>
      </c>
      <c r="F27" s="99">
        <v>5.0</v>
      </c>
      <c r="G27" s="99">
        <v>52.85</v>
      </c>
      <c r="H27" s="100">
        <f>VLOOKUP($A27,'BankNifty Spot'!$B$2:$H$577,7,0)</f>
        <v>0.3321742223</v>
      </c>
      <c r="I27" s="101" t="s">
        <v>61</v>
      </c>
      <c r="J27" s="99">
        <v>2017.0</v>
      </c>
      <c r="K27" s="101" t="s">
        <v>61</v>
      </c>
      <c r="L27" s="99">
        <f t="shared" si="16"/>
        <v>-37.85</v>
      </c>
      <c r="M27" s="99">
        <f t="shared" si="11"/>
        <v>-340.7</v>
      </c>
      <c r="N27" s="99">
        <f t="shared" si="17"/>
        <v>-15</v>
      </c>
      <c r="O27" s="99">
        <f t="shared" si="12"/>
        <v>-15</v>
      </c>
      <c r="P27" s="99">
        <f t="shared" si="3"/>
        <v>0</v>
      </c>
      <c r="Q27" s="102">
        <f>VLOOKUP($A27,'BankNifty Spot'!$B$6:$C$1099,2,0)</f>
        <v>20312.65</v>
      </c>
      <c r="R27" s="93">
        <f t="shared" si="4"/>
        <v>406253</v>
      </c>
      <c r="S27" s="93">
        <f t="shared" si="5"/>
        <v>36562.77</v>
      </c>
      <c r="T27" s="93">
        <f t="shared" si="6"/>
        <v>-300</v>
      </c>
      <c r="U27" s="103">
        <f t="shared" si="7"/>
        <v>-0.8205067614</v>
      </c>
      <c r="V27" s="99">
        <f t="shared" si="13"/>
        <v>-0.8205067614</v>
      </c>
      <c r="W27" s="78" t="s">
        <v>173</v>
      </c>
      <c r="X27" s="93" t="str">
        <f t="shared" si="8"/>
        <v>Feb</v>
      </c>
      <c r="Y27" s="93" t="str">
        <f t="shared" si="9"/>
        <v>17</v>
      </c>
      <c r="Z27" s="93">
        <v>7.45</v>
      </c>
      <c r="AA27" s="93">
        <f t="shared" si="10"/>
        <v>-22.55</v>
      </c>
    </row>
    <row r="28" ht="15.75" customHeight="1">
      <c r="A28" s="98">
        <v>42782.0</v>
      </c>
      <c r="B28" s="99" t="str">
        <f>VLOOKUP($A28,'BankNifty Spot'!$B$2:$I$1099,8,0)</f>
        <v>PE</v>
      </c>
      <c r="C28" s="99">
        <f>VLOOKUP($A28,'BankNifty Spot'!$B$2:$J$1099,9,0)</f>
        <v>20100</v>
      </c>
      <c r="D28" s="99">
        <v>20.4</v>
      </c>
      <c r="E28" s="99">
        <v>68.85</v>
      </c>
      <c r="F28" s="99">
        <v>0.05</v>
      </c>
      <c r="G28" s="99">
        <v>0.15</v>
      </c>
      <c r="H28" s="100">
        <f>VLOOKUP($A28,'BankNifty Spot'!$B$2:$H$577,7,0)</f>
        <v>0.3945208469</v>
      </c>
      <c r="I28" s="101" t="s">
        <v>61</v>
      </c>
      <c r="J28" s="99">
        <v>2017.0</v>
      </c>
      <c r="K28" s="101" t="s">
        <v>61</v>
      </c>
      <c r="L28" s="99">
        <f t="shared" si="16"/>
        <v>20.25</v>
      </c>
      <c r="M28" s="99">
        <f t="shared" si="11"/>
        <v>-320.45</v>
      </c>
      <c r="N28" s="99">
        <f t="shared" si="17"/>
        <v>-20.4</v>
      </c>
      <c r="O28" s="99">
        <f t="shared" si="12"/>
        <v>-35.4</v>
      </c>
      <c r="P28" s="99">
        <f t="shared" si="3"/>
        <v>0</v>
      </c>
      <c r="Q28" s="102">
        <f>VLOOKUP($A28,'BankNifty Spot'!$B$6:$C$1099,2,0)</f>
        <v>20243.25</v>
      </c>
      <c r="R28" s="93">
        <f t="shared" si="4"/>
        <v>404865</v>
      </c>
      <c r="S28" s="93">
        <f t="shared" si="5"/>
        <v>36437.85</v>
      </c>
      <c r="T28" s="93">
        <f t="shared" si="6"/>
        <v>-408</v>
      </c>
      <c r="U28" s="103">
        <f t="shared" si="7"/>
        <v>-1.119714802</v>
      </c>
      <c r="V28" s="99">
        <f t="shared" si="13"/>
        <v>-1.940221563</v>
      </c>
      <c r="W28" s="78" t="s">
        <v>174</v>
      </c>
      <c r="X28" s="93" t="str">
        <f t="shared" si="8"/>
        <v>Feb</v>
      </c>
      <c r="Y28" s="93" t="str">
        <f t="shared" si="9"/>
        <v>17</v>
      </c>
      <c r="Z28" s="93">
        <v>33.4</v>
      </c>
      <c r="AA28" s="93">
        <f t="shared" si="10"/>
        <v>-7.4</v>
      </c>
    </row>
    <row r="29" ht="15.75" customHeight="1">
      <c r="A29" s="98">
        <v>42789.0</v>
      </c>
      <c r="B29" s="99" t="str">
        <f>VLOOKUP($A29,'BankNifty Spot'!$B$2:$I$1099,8,0)</f>
        <v>PE</v>
      </c>
      <c r="C29" s="99">
        <f>VLOOKUP($A29,'BankNifty Spot'!$B$2:$J$1099,9,0)</f>
        <v>20800</v>
      </c>
      <c r="D29" s="99">
        <v>48.7</v>
      </c>
      <c r="E29" s="99">
        <v>49.9</v>
      </c>
      <c r="F29" s="99">
        <v>0.05</v>
      </c>
      <c r="G29" s="99">
        <v>1.05</v>
      </c>
      <c r="H29" s="100">
        <f>VLOOKUP($A29,'BankNifty Spot'!$B$2:$H$577,7,0)</f>
        <v>0.09200491651</v>
      </c>
      <c r="I29" s="101" t="s">
        <v>61</v>
      </c>
      <c r="J29" s="99">
        <v>2017.0</v>
      </c>
      <c r="K29" s="101" t="s">
        <v>61</v>
      </c>
      <c r="L29" s="99">
        <f t="shared" si="16"/>
        <v>47.65</v>
      </c>
      <c r="M29" s="99">
        <f t="shared" si="11"/>
        <v>-272.8</v>
      </c>
      <c r="N29" s="99">
        <f t="shared" si="17"/>
        <v>47.65</v>
      </c>
      <c r="O29" s="99">
        <f t="shared" si="12"/>
        <v>0</v>
      </c>
      <c r="P29" s="99">
        <f t="shared" si="3"/>
        <v>0</v>
      </c>
      <c r="Q29" s="102">
        <f>VLOOKUP($A29,'BankNifty Spot'!$B$6:$C$1099,2,0)</f>
        <v>20887.65</v>
      </c>
      <c r="R29" s="93">
        <f t="shared" si="4"/>
        <v>417753</v>
      </c>
      <c r="S29" s="93">
        <f t="shared" si="5"/>
        <v>37597.77</v>
      </c>
      <c r="T29" s="93">
        <f t="shared" si="6"/>
        <v>953</v>
      </c>
      <c r="U29" s="103">
        <f t="shared" si="7"/>
        <v>2.534724799</v>
      </c>
      <c r="V29" s="99">
        <f t="shared" si="13"/>
        <v>0</v>
      </c>
      <c r="W29" s="78" t="s">
        <v>175</v>
      </c>
      <c r="X29" s="93" t="str">
        <f t="shared" si="8"/>
        <v>Feb</v>
      </c>
      <c r="Y29" s="93" t="str">
        <f t="shared" si="9"/>
        <v>17</v>
      </c>
      <c r="Z29" s="93">
        <v>32.2</v>
      </c>
      <c r="AA29" s="93">
        <f t="shared" si="10"/>
        <v>31.15</v>
      </c>
    </row>
    <row r="30" ht="15.75" customHeight="1">
      <c r="A30" s="98">
        <v>42796.0</v>
      </c>
      <c r="B30" s="99" t="str">
        <f>VLOOKUP($A30,'BankNifty Spot'!$B$2:$I$1099,8,0)</f>
        <v>PE</v>
      </c>
      <c r="C30" s="99">
        <f>VLOOKUP($A30,'BankNifty Spot'!$B$2:$J$1099,9,0)</f>
        <v>20800</v>
      </c>
      <c r="D30" s="99">
        <v>34.35</v>
      </c>
      <c r="E30" s="99">
        <v>230.0</v>
      </c>
      <c r="F30" s="99">
        <v>9.2</v>
      </c>
      <c r="G30" s="99">
        <v>192.0</v>
      </c>
      <c r="H30" s="100">
        <f>VLOOKUP($A30,'BankNifty Spot'!$B$2:$H$577,7,0)</f>
        <v>0.4871594395</v>
      </c>
      <c r="I30" s="101" t="s">
        <v>62</v>
      </c>
      <c r="J30" s="99">
        <v>2017.0</v>
      </c>
      <c r="K30" s="101" t="s">
        <v>62</v>
      </c>
      <c r="L30" s="99">
        <f t="shared" si="16"/>
        <v>-157.65</v>
      </c>
      <c r="M30" s="99">
        <f t="shared" si="11"/>
        <v>-430.45</v>
      </c>
      <c r="N30" s="99">
        <f t="shared" si="17"/>
        <v>-34.35</v>
      </c>
      <c r="O30" s="99">
        <f t="shared" si="12"/>
        <v>-34.35</v>
      </c>
      <c r="P30" s="99">
        <f t="shared" si="3"/>
        <v>0</v>
      </c>
      <c r="Q30" s="102">
        <f>VLOOKUP($A30,'BankNifty Spot'!$B$6:$C$1099,2,0)</f>
        <v>20885</v>
      </c>
      <c r="R30" s="93">
        <f t="shared" si="4"/>
        <v>417700</v>
      </c>
      <c r="S30" s="93">
        <f t="shared" si="5"/>
        <v>37593</v>
      </c>
      <c r="T30" s="93">
        <f t="shared" si="6"/>
        <v>-687</v>
      </c>
      <c r="U30" s="103">
        <f t="shared" si="7"/>
        <v>-1.82746788</v>
      </c>
      <c r="V30" s="99">
        <f t="shared" si="13"/>
        <v>-1.82746788</v>
      </c>
      <c r="W30" s="78" t="s">
        <v>176</v>
      </c>
      <c r="X30" s="93" t="str">
        <f t="shared" si="8"/>
        <v>Mar</v>
      </c>
      <c r="Y30" s="93" t="str">
        <f t="shared" si="9"/>
        <v>17</v>
      </c>
      <c r="Z30" s="93">
        <v>25.95</v>
      </c>
      <c r="AA30" s="93">
        <f t="shared" si="10"/>
        <v>-42.75</v>
      </c>
    </row>
    <row r="31" ht="15.75" customHeight="1">
      <c r="A31" s="98">
        <v>42803.0</v>
      </c>
      <c r="B31" s="99" t="str">
        <f>VLOOKUP($A31,'BankNifty Spot'!$B$2:$I$1099,8,0)</f>
        <v>CE</v>
      </c>
      <c r="C31" s="99">
        <f>VLOOKUP($A31,'BankNifty Spot'!$B$2:$J$1099,9,0)</f>
        <v>20700</v>
      </c>
      <c r="D31" s="99">
        <v>48.95</v>
      </c>
      <c r="E31" s="99">
        <v>92.0</v>
      </c>
      <c r="F31" s="99">
        <v>5.0</v>
      </c>
      <c r="G31" s="99">
        <v>23.25</v>
      </c>
      <c r="H31" s="100">
        <f>VLOOKUP($A31,'BankNifty Spot'!$B$2:$H$577,7,0)</f>
        <v>-0.2708382201</v>
      </c>
      <c r="I31" s="101" t="s">
        <v>62</v>
      </c>
      <c r="J31" s="99">
        <v>2017.0</v>
      </c>
      <c r="K31" s="101" t="s">
        <v>62</v>
      </c>
      <c r="L31" s="99">
        <f t="shared" si="16"/>
        <v>25.7</v>
      </c>
      <c r="M31" s="99">
        <f t="shared" si="11"/>
        <v>-404.75</v>
      </c>
      <c r="N31" s="99">
        <f t="shared" si="17"/>
        <v>25.7</v>
      </c>
      <c r="O31" s="99">
        <f t="shared" si="12"/>
        <v>-8.65</v>
      </c>
      <c r="P31" s="99">
        <f t="shared" si="3"/>
        <v>0</v>
      </c>
      <c r="Q31" s="102">
        <f>VLOOKUP($A31,'BankNifty Spot'!$B$6:$C$1099,2,0)</f>
        <v>20620.55</v>
      </c>
      <c r="R31" s="93">
        <f t="shared" si="4"/>
        <v>412411</v>
      </c>
      <c r="S31" s="93">
        <f t="shared" si="5"/>
        <v>37116.99</v>
      </c>
      <c r="T31" s="93">
        <f t="shared" si="6"/>
        <v>514</v>
      </c>
      <c r="U31" s="103">
        <f t="shared" si="7"/>
        <v>1.384810568</v>
      </c>
      <c r="V31" s="99">
        <f t="shared" si="13"/>
        <v>-0.4426573118</v>
      </c>
      <c r="W31" s="78" t="s">
        <v>177</v>
      </c>
      <c r="X31" s="93" t="str">
        <f t="shared" si="8"/>
        <v>Mar</v>
      </c>
      <c r="Y31" s="93" t="str">
        <f t="shared" si="9"/>
        <v>17</v>
      </c>
      <c r="Z31" s="93">
        <v>49.7</v>
      </c>
      <c r="AA31" s="93">
        <f t="shared" si="10"/>
        <v>26.45</v>
      </c>
    </row>
    <row r="32" ht="15.75" customHeight="1">
      <c r="A32" s="98">
        <v>42810.0</v>
      </c>
      <c r="B32" s="99" t="str">
        <f>VLOOKUP($A32,'BankNifty Spot'!$B$2:$I$1099,8,0)</f>
        <v>PE</v>
      </c>
      <c r="C32" s="99">
        <f>VLOOKUP($A32,'BankNifty Spot'!$B$2:$J$1099,9,0)</f>
        <v>21100</v>
      </c>
      <c r="D32" s="99">
        <v>18.5</v>
      </c>
      <c r="E32" s="99">
        <v>19.75</v>
      </c>
      <c r="F32" s="99">
        <v>0.05</v>
      </c>
      <c r="G32" s="99">
        <v>0.1</v>
      </c>
      <c r="H32" s="100">
        <f>VLOOKUP($A32,'BankNifty Spot'!$B$2:$H$577,7,0)</f>
        <v>0.3762188119</v>
      </c>
      <c r="I32" s="101" t="s">
        <v>62</v>
      </c>
      <c r="J32" s="99">
        <v>2017.0</v>
      </c>
      <c r="K32" s="101" t="s">
        <v>62</v>
      </c>
      <c r="L32" s="99">
        <f t="shared" si="16"/>
        <v>18.4</v>
      </c>
      <c r="M32" s="99">
        <f t="shared" si="11"/>
        <v>-386.35</v>
      </c>
      <c r="N32" s="99">
        <f t="shared" si="17"/>
        <v>18.4</v>
      </c>
      <c r="O32" s="99">
        <f t="shared" si="12"/>
        <v>0</v>
      </c>
      <c r="P32" s="99">
        <f t="shared" si="3"/>
        <v>0</v>
      </c>
      <c r="Q32" s="102">
        <f>VLOOKUP($A32,'BankNifty Spot'!$B$6:$C$1099,2,0)</f>
        <v>21237.5</v>
      </c>
      <c r="R32" s="93">
        <f t="shared" si="4"/>
        <v>424750</v>
      </c>
      <c r="S32" s="93">
        <f t="shared" si="5"/>
        <v>38227.5</v>
      </c>
      <c r="T32" s="93">
        <f t="shared" si="6"/>
        <v>368</v>
      </c>
      <c r="U32" s="103">
        <f t="shared" si="7"/>
        <v>0.9626577725</v>
      </c>
      <c r="V32" s="99">
        <f t="shared" si="13"/>
        <v>0</v>
      </c>
      <c r="W32" s="78" t="s">
        <v>178</v>
      </c>
      <c r="X32" s="93" t="str">
        <f t="shared" si="8"/>
        <v>Mar</v>
      </c>
      <c r="Y32" s="93" t="str">
        <f t="shared" si="9"/>
        <v>17</v>
      </c>
      <c r="Z32" s="93">
        <v>13.75</v>
      </c>
      <c r="AA32" s="93">
        <f t="shared" si="10"/>
        <v>13.65</v>
      </c>
    </row>
    <row r="33" ht="15.75" customHeight="1">
      <c r="A33" s="98">
        <v>42824.0</v>
      </c>
      <c r="B33" s="99" t="str">
        <f>VLOOKUP($A33,'BankNifty Spot'!$B$2:$I$1099,8,0)</f>
        <v>CE</v>
      </c>
      <c r="C33" s="99">
        <f>VLOOKUP($A33,'BankNifty Spot'!$B$2:$J$1099,9,0)</f>
        <v>21500</v>
      </c>
      <c r="D33" s="99">
        <v>104.95</v>
      </c>
      <c r="E33" s="99">
        <v>179.0</v>
      </c>
      <c r="F33" s="99">
        <v>100.0</v>
      </c>
      <c r="G33" s="99">
        <v>156.05</v>
      </c>
      <c r="H33" s="100">
        <f>VLOOKUP($A33,'BankNifty Spot'!$B$2:$H$577,7,0)</f>
        <v>-0.07853715205</v>
      </c>
      <c r="I33" s="101" t="s">
        <v>62</v>
      </c>
      <c r="J33" s="99">
        <v>2017.0</v>
      </c>
      <c r="K33" s="101" t="s">
        <v>62</v>
      </c>
      <c r="L33" s="99">
        <f t="shared" si="16"/>
        <v>-51.1</v>
      </c>
      <c r="M33" s="99">
        <f t="shared" si="11"/>
        <v>-437.45</v>
      </c>
      <c r="N33" s="99">
        <f t="shared" si="17"/>
        <v>-51.1</v>
      </c>
      <c r="O33" s="99">
        <f t="shared" si="12"/>
        <v>-51.1</v>
      </c>
      <c r="P33" s="99">
        <f t="shared" si="3"/>
        <v>0</v>
      </c>
      <c r="Q33" s="102">
        <f>VLOOKUP($A33,'BankNifty Spot'!$B$6:$C$1099,2,0)</f>
        <v>21374.35</v>
      </c>
      <c r="R33" s="93">
        <f t="shared" si="4"/>
        <v>427487</v>
      </c>
      <c r="S33" s="93">
        <f t="shared" si="5"/>
        <v>38473.83</v>
      </c>
      <c r="T33" s="93">
        <f t="shared" si="6"/>
        <v>-1022</v>
      </c>
      <c r="U33" s="103">
        <f t="shared" si="7"/>
        <v>-2.656351083</v>
      </c>
      <c r="V33" s="99">
        <f t="shared" si="13"/>
        <v>-2.656351083</v>
      </c>
      <c r="W33" s="78" t="s">
        <v>179</v>
      </c>
      <c r="X33" s="93" t="str">
        <f t="shared" si="8"/>
        <v>Mar</v>
      </c>
      <c r="Y33" s="93" t="str">
        <f t="shared" si="9"/>
        <v>17</v>
      </c>
      <c r="Z33" s="93">
        <v>19.5</v>
      </c>
      <c r="AA33" s="93">
        <f t="shared" si="10"/>
        <v>-136.55</v>
      </c>
    </row>
    <row r="34" ht="15.75" customHeight="1">
      <c r="A34" s="98">
        <v>42831.0</v>
      </c>
      <c r="B34" s="99" t="str">
        <f>VLOOKUP($A34,'BankNifty Spot'!$B$2:$I$1099,8,0)</f>
        <v>CE</v>
      </c>
      <c r="C34" s="99">
        <f>VLOOKUP($A34,'BankNifty Spot'!$B$2:$J$1099,9,0)</f>
        <v>21700</v>
      </c>
      <c r="D34" s="99">
        <v>21.25</v>
      </c>
      <c r="E34" s="99">
        <v>39.2</v>
      </c>
      <c r="F34" s="99">
        <v>0.05</v>
      </c>
      <c r="G34" s="99">
        <v>1.2</v>
      </c>
      <c r="H34" s="100">
        <f>VLOOKUP($A34,'BankNifty Spot'!$B$2:$H$577,7,0)</f>
        <v>-0.3694689346</v>
      </c>
      <c r="I34" s="101" t="s">
        <v>63</v>
      </c>
      <c r="J34" s="99">
        <v>2017.0</v>
      </c>
      <c r="K34" s="101" t="s">
        <v>63</v>
      </c>
      <c r="L34" s="99">
        <f t="shared" si="16"/>
        <v>20.05</v>
      </c>
      <c r="M34" s="99">
        <f t="shared" si="11"/>
        <v>-417.4</v>
      </c>
      <c r="N34" s="99">
        <f t="shared" si="17"/>
        <v>20.05</v>
      </c>
      <c r="O34" s="99">
        <f t="shared" si="12"/>
        <v>-31.05</v>
      </c>
      <c r="P34" s="99">
        <f t="shared" si="3"/>
        <v>0</v>
      </c>
      <c r="Q34" s="102">
        <f>VLOOKUP($A34,'BankNifty Spot'!$B$6:$C$1099,2,0)</f>
        <v>21572.7</v>
      </c>
      <c r="R34" s="93">
        <f t="shared" si="4"/>
        <v>431454</v>
      </c>
      <c r="S34" s="93">
        <f t="shared" si="5"/>
        <v>38830.86</v>
      </c>
      <c r="T34" s="93">
        <f t="shared" si="6"/>
        <v>401</v>
      </c>
      <c r="U34" s="103">
        <f t="shared" si="7"/>
        <v>1.032683798</v>
      </c>
      <c r="V34" s="99">
        <f t="shared" si="13"/>
        <v>-1.623667285</v>
      </c>
      <c r="W34" s="78" t="s">
        <v>180</v>
      </c>
      <c r="X34" s="93" t="str">
        <f t="shared" si="8"/>
        <v>Apr</v>
      </c>
      <c r="Y34" s="93" t="str">
        <f t="shared" si="9"/>
        <v>17</v>
      </c>
      <c r="Z34" s="93">
        <v>18.85</v>
      </c>
      <c r="AA34" s="93">
        <f t="shared" si="10"/>
        <v>17.65</v>
      </c>
    </row>
    <row r="35" ht="15.75" customHeight="1">
      <c r="A35" s="98">
        <v>42838.0</v>
      </c>
      <c r="B35" s="99" t="str">
        <f>VLOOKUP($A35,'BankNifty Spot'!$B$2:$I$1099,8,0)</f>
        <v>CE</v>
      </c>
      <c r="C35" s="99">
        <f>VLOOKUP($A35,'BankNifty Spot'!$B$2:$J$1099,9,0)</f>
        <v>21800</v>
      </c>
      <c r="D35" s="99">
        <v>2.6</v>
      </c>
      <c r="E35" s="99">
        <v>25.7</v>
      </c>
      <c r="F35" s="99">
        <v>0.05</v>
      </c>
      <c r="G35" s="99">
        <v>0.35</v>
      </c>
      <c r="H35" s="100">
        <f>VLOOKUP($A35,'BankNifty Spot'!$B$2:$H$577,7,0)</f>
        <v>-0.07176878912</v>
      </c>
      <c r="I35" s="101" t="s">
        <v>63</v>
      </c>
      <c r="J35" s="99">
        <v>2017.0</v>
      </c>
      <c r="K35" s="101" t="s">
        <v>63</v>
      </c>
      <c r="L35" s="99">
        <f t="shared" si="16"/>
        <v>2.25</v>
      </c>
      <c r="M35" s="99">
        <f t="shared" si="11"/>
        <v>-415.15</v>
      </c>
      <c r="N35" s="99">
        <f t="shared" si="17"/>
        <v>-2.6</v>
      </c>
      <c r="O35" s="99">
        <f t="shared" si="12"/>
        <v>-33.65</v>
      </c>
      <c r="P35" s="99">
        <f t="shared" si="3"/>
        <v>0</v>
      </c>
      <c r="Q35" s="102">
        <f>VLOOKUP($A35,'BankNifty Spot'!$B$6:$C$1099,2,0)</f>
        <v>21651.25</v>
      </c>
      <c r="R35" s="93">
        <f t="shared" si="4"/>
        <v>433025</v>
      </c>
      <c r="S35" s="93">
        <f t="shared" si="5"/>
        <v>38972.25</v>
      </c>
      <c r="T35" s="93">
        <f t="shared" si="6"/>
        <v>-52</v>
      </c>
      <c r="U35" s="103">
        <f t="shared" si="7"/>
        <v>-0.1334282727</v>
      </c>
      <c r="V35" s="99">
        <f t="shared" si="13"/>
        <v>-1.757095558</v>
      </c>
      <c r="W35" s="78" t="s">
        <v>181</v>
      </c>
      <c r="X35" s="93" t="str">
        <f t="shared" si="8"/>
        <v>Apr</v>
      </c>
      <c r="Y35" s="93" t="str">
        <f t="shared" si="9"/>
        <v>17</v>
      </c>
      <c r="Z35" s="93">
        <v>10.4</v>
      </c>
      <c r="AA35" s="93">
        <f t="shared" si="10"/>
        <v>5.2</v>
      </c>
    </row>
    <row r="36" ht="15.75" customHeight="1">
      <c r="A36" s="98">
        <v>42845.0</v>
      </c>
      <c r="B36" s="99" t="str">
        <f>VLOOKUP($A36,'BankNifty Spot'!$B$2:$I$1099,8,0)</f>
        <v>CE</v>
      </c>
      <c r="C36" s="99">
        <f>VLOOKUP($A36,'BankNifty Spot'!$B$2:$J$1099,9,0)</f>
        <v>21500</v>
      </c>
      <c r="D36" s="99">
        <v>84.05</v>
      </c>
      <c r="E36" s="99">
        <v>96.0</v>
      </c>
      <c r="F36" s="99">
        <v>0.05</v>
      </c>
      <c r="G36" s="99">
        <v>2.65</v>
      </c>
      <c r="H36" s="100">
        <f>VLOOKUP($A36,'BankNifty Spot'!$B$2:$H$577,7,0)</f>
        <v>-0.6350796865</v>
      </c>
      <c r="I36" s="101" t="s">
        <v>63</v>
      </c>
      <c r="J36" s="99">
        <v>2017.0</v>
      </c>
      <c r="K36" s="101" t="s">
        <v>63</v>
      </c>
      <c r="L36" s="99">
        <f t="shared" si="16"/>
        <v>81.4</v>
      </c>
      <c r="M36" s="99">
        <f t="shared" si="11"/>
        <v>-333.75</v>
      </c>
      <c r="N36" s="99">
        <f t="shared" si="17"/>
        <v>81.4</v>
      </c>
      <c r="O36" s="99">
        <f t="shared" si="12"/>
        <v>0</v>
      </c>
      <c r="P36" s="99">
        <f t="shared" si="3"/>
        <v>0</v>
      </c>
      <c r="Q36" s="102">
        <f>VLOOKUP($A36,'BankNifty Spot'!$B$6:$C$1099,2,0)</f>
        <v>21419.45</v>
      </c>
      <c r="R36" s="93">
        <f t="shared" si="4"/>
        <v>428389</v>
      </c>
      <c r="S36" s="93">
        <f t="shared" si="5"/>
        <v>38555.01</v>
      </c>
      <c r="T36" s="93">
        <f t="shared" si="6"/>
        <v>1628</v>
      </c>
      <c r="U36" s="103">
        <f t="shared" si="7"/>
        <v>4.222538134</v>
      </c>
      <c r="V36" s="99">
        <f t="shared" si="13"/>
        <v>0</v>
      </c>
      <c r="W36" s="78" t="s">
        <v>182</v>
      </c>
      <c r="X36" s="93" t="str">
        <f t="shared" si="8"/>
        <v>Apr</v>
      </c>
      <c r="Y36" s="93" t="str">
        <f t="shared" si="9"/>
        <v>17</v>
      </c>
      <c r="Z36" s="93">
        <v>85.45</v>
      </c>
      <c r="AA36" s="93">
        <f t="shared" si="10"/>
        <v>82.8</v>
      </c>
    </row>
    <row r="37" ht="15.75" customHeight="1">
      <c r="A37" s="98">
        <v>42852.0</v>
      </c>
      <c r="B37" s="99" t="str">
        <f>VLOOKUP($A37,'BankNifty Spot'!$B$2:$I$1099,8,0)</f>
        <v>PE</v>
      </c>
      <c r="C37" s="99">
        <f>VLOOKUP($A37,'BankNifty Spot'!$B$2:$J$1099,9,0)</f>
        <v>22200</v>
      </c>
      <c r="D37" s="99">
        <v>56.5</v>
      </c>
      <c r="E37" s="99">
        <v>72.0</v>
      </c>
      <c r="F37" s="99">
        <v>0.05</v>
      </c>
      <c r="G37" s="99">
        <v>0.65</v>
      </c>
      <c r="H37" s="100">
        <f>VLOOKUP($A37,'BankNifty Spot'!$B$2:$H$577,7,0)</f>
        <v>0.1402697946</v>
      </c>
      <c r="I37" s="101" t="s">
        <v>63</v>
      </c>
      <c r="J37" s="99">
        <v>2017.0</v>
      </c>
      <c r="K37" s="101" t="s">
        <v>63</v>
      </c>
      <c r="L37" s="99">
        <f t="shared" si="16"/>
        <v>55.85</v>
      </c>
      <c r="M37" s="99">
        <f t="shared" si="11"/>
        <v>-277.9</v>
      </c>
      <c r="N37" s="99">
        <f t="shared" si="17"/>
        <v>55.85</v>
      </c>
      <c r="O37" s="99">
        <f t="shared" si="12"/>
        <v>0</v>
      </c>
      <c r="P37" s="99">
        <f t="shared" si="3"/>
        <v>0</v>
      </c>
      <c r="Q37" s="102">
        <f>VLOOKUP($A37,'BankNifty Spot'!$B$6:$C$1099,2,0)</f>
        <v>22274.05</v>
      </c>
      <c r="R37" s="93">
        <f t="shared" si="4"/>
        <v>445481</v>
      </c>
      <c r="S37" s="93">
        <f t="shared" si="5"/>
        <v>40093.29</v>
      </c>
      <c r="T37" s="93">
        <f t="shared" si="6"/>
        <v>1117</v>
      </c>
      <c r="U37" s="103">
        <f t="shared" si="7"/>
        <v>2.786002346</v>
      </c>
      <c r="V37" s="99">
        <f t="shared" si="13"/>
        <v>0</v>
      </c>
      <c r="W37" s="78" t="s">
        <v>183</v>
      </c>
      <c r="X37" s="93" t="str">
        <f t="shared" si="8"/>
        <v>Apr</v>
      </c>
      <c r="Y37" s="93" t="str">
        <f t="shared" si="9"/>
        <v>17</v>
      </c>
      <c r="Z37" s="93">
        <v>58.65</v>
      </c>
      <c r="AA37" s="93">
        <f t="shared" si="10"/>
        <v>58</v>
      </c>
    </row>
    <row r="38" ht="15.75" customHeight="1">
      <c r="A38" s="98">
        <v>42859.0</v>
      </c>
      <c r="B38" s="99" t="str">
        <f>VLOOKUP($A38,'BankNifty Spot'!$B$2:$I$1099,8,0)</f>
        <v>PE</v>
      </c>
      <c r="C38" s="99">
        <f>VLOOKUP($A38,'BankNifty Spot'!$B$2:$J$1099,9,0)</f>
        <v>22500</v>
      </c>
      <c r="D38" s="99">
        <v>71.6</v>
      </c>
      <c r="E38" s="99">
        <v>93.85</v>
      </c>
      <c r="F38" s="99">
        <v>0.05</v>
      </c>
      <c r="G38" s="99">
        <v>0.1</v>
      </c>
      <c r="H38" s="104">
        <f>VLOOKUP($A38,'BankNifty Spot'!$B$2:$H$577,7,0)</f>
        <v>1.394162449</v>
      </c>
      <c r="I38" s="101" t="s">
        <v>64</v>
      </c>
      <c r="J38" s="99">
        <v>2017.0</v>
      </c>
      <c r="K38" s="101" t="s">
        <v>64</v>
      </c>
      <c r="L38" s="99">
        <v>0.0</v>
      </c>
      <c r="M38" s="99">
        <f t="shared" si="11"/>
        <v>-277.9</v>
      </c>
      <c r="N38" s="99">
        <v>0.0</v>
      </c>
      <c r="O38" s="99">
        <f t="shared" si="12"/>
        <v>0</v>
      </c>
      <c r="P38" s="99">
        <f t="shared" si="3"/>
        <v>0</v>
      </c>
      <c r="Q38" s="102">
        <f>VLOOKUP($A38,'BankNifty Spot'!$B$6:$C$1099,2,0)</f>
        <v>22618.3</v>
      </c>
      <c r="R38" s="93">
        <f t="shared" si="4"/>
        <v>452366</v>
      </c>
      <c r="S38" s="93">
        <f t="shared" si="5"/>
        <v>40712.94</v>
      </c>
      <c r="T38" s="93">
        <f t="shared" si="6"/>
        <v>0</v>
      </c>
      <c r="U38" s="103">
        <f t="shared" si="7"/>
        <v>0</v>
      </c>
      <c r="V38" s="99">
        <f t="shared" si="13"/>
        <v>0</v>
      </c>
      <c r="W38" s="78" t="s">
        <v>184</v>
      </c>
      <c r="X38" s="93" t="str">
        <f t="shared" si="8"/>
        <v>May</v>
      </c>
      <c r="Y38" s="93" t="str">
        <f t="shared" si="9"/>
        <v>17</v>
      </c>
      <c r="Z38" s="93">
        <v>76.3</v>
      </c>
      <c r="AA38" s="93">
        <f t="shared" si="10"/>
        <v>76.2</v>
      </c>
    </row>
    <row r="39" ht="15.75" customHeight="1">
      <c r="A39" s="98">
        <v>42873.0</v>
      </c>
      <c r="B39" s="99" t="str">
        <f>VLOOKUP($A39,'BankNifty Spot'!$B$2:$I$1099,8,0)</f>
        <v>CE</v>
      </c>
      <c r="C39" s="99">
        <f>VLOOKUP($A39,'BankNifty Spot'!$B$2:$J$1099,9,0)</f>
        <v>22900</v>
      </c>
      <c r="D39" s="99">
        <v>18.9</v>
      </c>
      <c r="E39" s="99">
        <v>19.4</v>
      </c>
      <c r="F39" s="99">
        <v>0.05</v>
      </c>
      <c r="G39" s="99">
        <v>0.1</v>
      </c>
      <c r="H39" s="100">
        <f>VLOOKUP($A39,'BankNifty Spot'!$B$2:$H$577,7,0)</f>
        <v>-0.8087739989</v>
      </c>
      <c r="I39" s="101" t="s">
        <v>64</v>
      </c>
      <c r="J39" s="99">
        <v>2017.0</v>
      </c>
      <c r="K39" s="101" t="s">
        <v>64</v>
      </c>
      <c r="L39" s="99">
        <f t="shared" ref="L39:L68" si="18">(D39-G39)</f>
        <v>18.8</v>
      </c>
      <c r="M39" s="99">
        <f t="shared" si="11"/>
        <v>-259.1</v>
      </c>
      <c r="N39" s="99">
        <f t="shared" ref="N39:N68" si="19">(IF(E39&gt;(D39*2),D39-(D39*2),D39-G39))</f>
        <v>18.8</v>
      </c>
      <c r="O39" s="99">
        <f t="shared" si="12"/>
        <v>0</v>
      </c>
      <c r="P39" s="99">
        <f t="shared" si="3"/>
        <v>0</v>
      </c>
      <c r="Q39" s="102">
        <f>VLOOKUP($A39,'BankNifty Spot'!$B$6:$C$1099,2,0)</f>
        <v>22750.45</v>
      </c>
      <c r="R39" s="93">
        <f t="shared" si="4"/>
        <v>455009</v>
      </c>
      <c r="S39" s="93">
        <f t="shared" si="5"/>
        <v>40950.81</v>
      </c>
      <c r="T39" s="93">
        <f t="shared" si="6"/>
        <v>376</v>
      </c>
      <c r="U39" s="103">
        <f t="shared" si="7"/>
        <v>0.9181747565</v>
      </c>
      <c r="V39" s="99">
        <f t="shared" si="13"/>
        <v>0</v>
      </c>
      <c r="W39" s="78" t="s">
        <v>185</v>
      </c>
      <c r="X39" s="93" t="str">
        <f t="shared" si="8"/>
        <v>May</v>
      </c>
      <c r="Y39" s="93" t="str">
        <f t="shared" si="9"/>
        <v>17</v>
      </c>
      <c r="Z39" s="93">
        <v>13.0</v>
      </c>
      <c r="AA39" s="93">
        <f t="shared" si="10"/>
        <v>12.9</v>
      </c>
    </row>
    <row r="40" ht="15.75" customHeight="1">
      <c r="A40" s="98">
        <v>42880.0</v>
      </c>
      <c r="B40" s="99" t="str">
        <f>VLOOKUP($A40,'BankNifty Spot'!$B$2:$I$1099,8,0)</f>
        <v>PE</v>
      </c>
      <c r="C40" s="99">
        <f>VLOOKUP($A40,'BankNifty Spot'!$B$2:$J$1099,9,0)</f>
        <v>22500</v>
      </c>
      <c r="D40" s="99">
        <v>43.6</v>
      </c>
      <c r="E40" s="99">
        <v>44.0</v>
      </c>
      <c r="F40" s="99">
        <v>0.05</v>
      </c>
      <c r="G40" s="99">
        <v>0.3</v>
      </c>
      <c r="H40" s="100">
        <f>VLOOKUP($A40,'BankNifty Spot'!$B$2:$H$577,7,0)</f>
        <v>0.165732618</v>
      </c>
      <c r="I40" s="101" t="s">
        <v>64</v>
      </c>
      <c r="J40" s="99">
        <v>2017.0</v>
      </c>
      <c r="K40" s="101" t="s">
        <v>64</v>
      </c>
      <c r="L40" s="99">
        <f t="shared" si="18"/>
        <v>43.3</v>
      </c>
      <c r="M40" s="99">
        <f t="shared" si="11"/>
        <v>-215.8</v>
      </c>
      <c r="N40" s="99">
        <f t="shared" si="19"/>
        <v>43.3</v>
      </c>
      <c r="O40" s="99">
        <f t="shared" si="12"/>
        <v>0</v>
      </c>
      <c r="P40" s="99">
        <f t="shared" si="3"/>
        <v>0</v>
      </c>
      <c r="Q40" s="102">
        <f>VLOOKUP($A40,'BankNifty Spot'!$B$6:$C$1099,2,0)</f>
        <v>22573.65</v>
      </c>
      <c r="R40" s="93">
        <f t="shared" si="4"/>
        <v>451473</v>
      </c>
      <c r="S40" s="93">
        <f t="shared" si="5"/>
        <v>40632.57</v>
      </c>
      <c r="T40" s="93">
        <f t="shared" si="6"/>
        <v>866</v>
      </c>
      <c r="U40" s="103">
        <f t="shared" si="7"/>
        <v>2.131295165</v>
      </c>
      <c r="V40" s="99">
        <f t="shared" si="13"/>
        <v>0</v>
      </c>
      <c r="W40" s="78" t="s">
        <v>186</v>
      </c>
      <c r="X40" s="93" t="str">
        <f t="shared" si="8"/>
        <v>May</v>
      </c>
      <c r="Y40" s="93" t="str">
        <f t="shared" si="9"/>
        <v>17</v>
      </c>
      <c r="Z40" s="93">
        <v>18.95</v>
      </c>
      <c r="AA40" s="93">
        <f t="shared" si="10"/>
        <v>18.65</v>
      </c>
    </row>
    <row r="41" ht="15.75" customHeight="1">
      <c r="A41" s="98">
        <v>42887.0</v>
      </c>
      <c r="B41" s="99" t="str">
        <f>VLOOKUP($A41,'BankNifty Spot'!$B$2:$I$1099,8,0)</f>
        <v>CE</v>
      </c>
      <c r="C41" s="99">
        <f>VLOOKUP($A41,'BankNifty Spot'!$B$2:$J$1099,9,0)</f>
        <v>23500</v>
      </c>
      <c r="D41" s="99">
        <v>20.0</v>
      </c>
      <c r="E41" s="99">
        <v>23.9</v>
      </c>
      <c r="F41" s="99">
        <v>0.05</v>
      </c>
      <c r="G41" s="99">
        <v>0.1</v>
      </c>
      <c r="H41" s="100">
        <f>VLOOKUP($A41,'BankNifty Spot'!$B$2:$H$577,7,0)</f>
        <v>-0.1310576825</v>
      </c>
      <c r="I41" s="101" t="s">
        <v>65</v>
      </c>
      <c r="J41" s="99">
        <v>2017.0</v>
      </c>
      <c r="K41" s="101" t="s">
        <v>65</v>
      </c>
      <c r="L41" s="99">
        <f t="shared" si="18"/>
        <v>19.9</v>
      </c>
      <c r="M41" s="99">
        <f t="shared" si="11"/>
        <v>-195.9</v>
      </c>
      <c r="N41" s="99">
        <f t="shared" si="19"/>
        <v>19.9</v>
      </c>
      <c r="O41" s="99">
        <f t="shared" si="12"/>
        <v>0</v>
      </c>
      <c r="P41" s="99">
        <f t="shared" si="3"/>
        <v>0</v>
      </c>
      <c r="Q41" s="102">
        <f>VLOOKUP($A41,'BankNifty Spot'!$B$6:$C$1099,2,0)</f>
        <v>23394.1</v>
      </c>
      <c r="R41" s="93">
        <f t="shared" si="4"/>
        <v>467882</v>
      </c>
      <c r="S41" s="93">
        <f t="shared" si="5"/>
        <v>42109.38</v>
      </c>
      <c r="T41" s="93">
        <f t="shared" si="6"/>
        <v>398</v>
      </c>
      <c r="U41" s="103">
        <f t="shared" si="7"/>
        <v>0.9451575872</v>
      </c>
      <c r="V41" s="99">
        <f t="shared" si="13"/>
        <v>0</v>
      </c>
      <c r="W41" s="78" t="s">
        <v>187</v>
      </c>
      <c r="X41" s="93" t="str">
        <f t="shared" si="8"/>
        <v>Jun</v>
      </c>
      <c r="Y41" s="93" t="str">
        <f t="shared" si="9"/>
        <v>17</v>
      </c>
      <c r="Z41" s="93">
        <v>20.7</v>
      </c>
      <c r="AA41" s="93">
        <f t="shared" si="10"/>
        <v>20.6</v>
      </c>
    </row>
    <row r="42" ht="15.75" customHeight="1">
      <c r="A42" s="98">
        <v>42894.0</v>
      </c>
      <c r="B42" s="99" t="str">
        <f>VLOOKUP($A42,'BankNifty Spot'!$B$2:$I$1099,8,0)</f>
        <v>PE</v>
      </c>
      <c r="C42" s="99">
        <f>VLOOKUP($A42,'BankNifty Spot'!$B$2:$J$1099,9,0)</f>
        <v>23500</v>
      </c>
      <c r="D42" s="99">
        <v>13.0</v>
      </c>
      <c r="E42" s="99">
        <v>35.95</v>
      </c>
      <c r="F42" s="99">
        <v>0.05</v>
      </c>
      <c r="G42" s="99">
        <v>1.1</v>
      </c>
      <c r="H42" s="100">
        <f>VLOOKUP($A42,'BankNifty Spot'!$B$2:$H$577,7,0)</f>
        <v>0.2660426474</v>
      </c>
      <c r="I42" s="101" t="s">
        <v>65</v>
      </c>
      <c r="J42" s="99">
        <v>2017.0</v>
      </c>
      <c r="K42" s="101" t="s">
        <v>65</v>
      </c>
      <c r="L42" s="99">
        <f t="shared" si="18"/>
        <v>11.9</v>
      </c>
      <c r="M42" s="99">
        <f t="shared" si="11"/>
        <v>-184</v>
      </c>
      <c r="N42" s="99">
        <f t="shared" si="19"/>
        <v>-13</v>
      </c>
      <c r="O42" s="99">
        <f t="shared" si="12"/>
        <v>-13</v>
      </c>
      <c r="P42" s="99">
        <f t="shared" si="3"/>
        <v>0</v>
      </c>
      <c r="Q42" s="102">
        <f>VLOOKUP($A42,'BankNifty Spot'!$B$6:$C$1099,2,0)</f>
        <v>23630.35</v>
      </c>
      <c r="R42" s="93">
        <f t="shared" si="4"/>
        <v>472607</v>
      </c>
      <c r="S42" s="93">
        <f t="shared" si="5"/>
        <v>42534.63</v>
      </c>
      <c r="T42" s="93">
        <f t="shared" si="6"/>
        <v>-260</v>
      </c>
      <c r="U42" s="103">
        <f t="shared" si="7"/>
        <v>-0.6112666314</v>
      </c>
      <c r="V42" s="99">
        <f t="shared" si="13"/>
        <v>-0.6112666314</v>
      </c>
      <c r="W42" s="78" t="s">
        <v>188</v>
      </c>
      <c r="X42" s="93" t="str">
        <f t="shared" si="8"/>
        <v>Jun</v>
      </c>
      <c r="Y42" s="93" t="str">
        <f t="shared" si="9"/>
        <v>17</v>
      </c>
      <c r="Z42" s="93">
        <v>0.0</v>
      </c>
      <c r="AA42" s="93">
        <f t="shared" si="10"/>
        <v>-26</v>
      </c>
    </row>
    <row r="43" ht="15.75" customHeight="1">
      <c r="A43" s="98">
        <v>42908.0</v>
      </c>
      <c r="B43" s="99" t="str">
        <f>VLOOKUP($A43,'BankNifty Spot'!$B$2:$I$1099,8,0)</f>
        <v>PE</v>
      </c>
      <c r="C43" s="99">
        <f>VLOOKUP($A43,'BankNifty Spot'!$B$2:$J$1099,9,0)</f>
        <v>23600</v>
      </c>
      <c r="D43" s="99">
        <v>14.7</v>
      </c>
      <c r="E43" s="99">
        <v>15.0</v>
      </c>
      <c r="F43" s="99">
        <v>0.05</v>
      </c>
      <c r="G43" s="99">
        <v>0.4</v>
      </c>
      <c r="H43" s="100">
        <f>VLOOKUP($A43,'BankNifty Spot'!$B$2:$H$577,7,0)</f>
        <v>0.03416460168</v>
      </c>
      <c r="I43" s="101" t="s">
        <v>65</v>
      </c>
      <c r="J43" s="99">
        <v>2017.0</v>
      </c>
      <c r="K43" s="101" t="s">
        <v>65</v>
      </c>
      <c r="L43" s="99">
        <f t="shared" si="18"/>
        <v>14.3</v>
      </c>
      <c r="M43" s="99">
        <f t="shared" si="11"/>
        <v>-169.7</v>
      </c>
      <c r="N43" s="99">
        <f t="shared" si="19"/>
        <v>14.3</v>
      </c>
      <c r="O43" s="99">
        <f t="shared" si="12"/>
        <v>0</v>
      </c>
      <c r="P43" s="99">
        <f t="shared" si="3"/>
        <v>0</v>
      </c>
      <c r="Q43" s="102">
        <f>VLOOKUP($A43,'BankNifty Spot'!$B$6:$C$1099,2,0)</f>
        <v>23716.85</v>
      </c>
      <c r="R43" s="93">
        <f t="shared" si="4"/>
        <v>474337</v>
      </c>
      <c r="S43" s="93">
        <f t="shared" si="5"/>
        <v>42690.33</v>
      </c>
      <c r="T43" s="93">
        <f t="shared" si="6"/>
        <v>286</v>
      </c>
      <c r="U43" s="103">
        <f t="shared" si="7"/>
        <v>0.6699409445</v>
      </c>
      <c r="V43" s="99">
        <f t="shared" si="13"/>
        <v>0</v>
      </c>
      <c r="W43" s="78" t="s">
        <v>189</v>
      </c>
      <c r="X43" s="93" t="str">
        <f t="shared" si="8"/>
        <v>Jun</v>
      </c>
      <c r="Y43" s="93" t="str">
        <f t="shared" si="9"/>
        <v>17</v>
      </c>
      <c r="Z43" s="93">
        <v>5.7</v>
      </c>
      <c r="AA43" s="93">
        <f t="shared" si="10"/>
        <v>5.3</v>
      </c>
    </row>
    <row r="44" ht="15.75" customHeight="1">
      <c r="A44" s="98">
        <v>42915.0</v>
      </c>
      <c r="B44" s="99" t="str">
        <f>VLOOKUP($A44,'BankNifty Spot'!$B$2:$I$1099,8,0)</f>
        <v>PE</v>
      </c>
      <c r="C44" s="99">
        <f>VLOOKUP($A44,'BankNifty Spot'!$B$2:$J$1099,9,0)</f>
        <v>23200</v>
      </c>
      <c r="D44" s="99">
        <v>34.4</v>
      </c>
      <c r="E44" s="99">
        <v>112.4</v>
      </c>
      <c r="F44" s="99">
        <v>0.05</v>
      </c>
      <c r="G44" s="99">
        <v>6.95</v>
      </c>
      <c r="H44" s="100">
        <f>VLOOKUP($A44,'BankNifty Spot'!$B$2:$H$577,7,0)</f>
        <v>0.3294478145</v>
      </c>
      <c r="I44" s="101" t="s">
        <v>65</v>
      </c>
      <c r="J44" s="99">
        <v>2017.0</v>
      </c>
      <c r="K44" s="101" t="s">
        <v>65</v>
      </c>
      <c r="L44" s="99">
        <f t="shared" si="18"/>
        <v>27.45</v>
      </c>
      <c r="M44" s="99">
        <f t="shared" si="11"/>
        <v>-142.25</v>
      </c>
      <c r="N44" s="99">
        <f t="shared" si="19"/>
        <v>-34.4</v>
      </c>
      <c r="O44" s="99">
        <f t="shared" si="12"/>
        <v>-34.4</v>
      </c>
      <c r="P44" s="99">
        <f t="shared" si="3"/>
        <v>0</v>
      </c>
      <c r="Q44" s="102">
        <f>VLOOKUP($A44,'BankNifty Spot'!$B$6:$C$1099,2,0)</f>
        <v>23312.4</v>
      </c>
      <c r="R44" s="93">
        <f t="shared" si="4"/>
        <v>466248</v>
      </c>
      <c r="S44" s="93">
        <f t="shared" si="5"/>
        <v>41962.32</v>
      </c>
      <c r="T44" s="93">
        <f t="shared" si="6"/>
        <v>-688</v>
      </c>
      <c r="U44" s="103">
        <f t="shared" si="7"/>
        <v>-1.639566163</v>
      </c>
      <c r="V44" s="99">
        <f t="shared" si="13"/>
        <v>-1.639566163</v>
      </c>
      <c r="W44" s="78" t="s">
        <v>190</v>
      </c>
      <c r="X44" s="93" t="str">
        <f t="shared" si="8"/>
        <v>Jun</v>
      </c>
      <c r="Y44" s="93" t="str">
        <f t="shared" si="9"/>
        <v>17</v>
      </c>
      <c r="Z44" s="93">
        <v>15.9</v>
      </c>
      <c r="AA44" s="93">
        <f t="shared" si="10"/>
        <v>-52.9</v>
      </c>
    </row>
    <row r="45" ht="15.75" customHeight="1">
      <c r="A45" s="98">
        <v>42929.0</v>
      </c>
      <c r="B45" s="99" t="str">
        <f>VLOOKUP($A45,'BankNifty Spot'!$B$2:$I$1099,8,0)</f>
        <v>PE</v>
      </c>
      <c r="C45" s="99">
        <f>VLOOKUP($A45,'BankNifty Spot'!$B$2:$J$1099,9,0)</f>
        <v>23700</v>
      </c>
      <c r="D45" s="99">
        <v>19.95</v>
      </c>
      <c r="E45" s="99">
        <v>20.0</v>
      </c>
      <c r="F45" s="99">
        <v>0.05</v>
      </c>
      <c r="G45" s="99">
        <v>0.1</v>
      </c>
      <c r="H45" s="100">
        <f>VLOOKUP($A45,'BankNifty Spot'!$B$2:$H$577,7,0)</f>
        <v>0.5140227343</v>
      </c>
      <c r="I45" s="101" t="s">
        <v>66</v>
      </c>
      <c r="J45" s="99">
        <v>2017.0</v>
      </c>
      <c r="K45" s="101" t="s">
        <v>66</v>
      </c>
      <c r="L45" s="99">
        <f t="shared" si="18"/>
        <v>19.85</v>
      </c>
      <c r="M45" s="99">
        <f t="shared" si="11"/>
        <v>-122.4</v>
      </c>
      <c r="N45" s="99">
        <f t="shared" si="19"/>
        <v>19.85</v>
      </c>
      <c r="O45" s="99">
        <f t="shared" si="12"/>
        <v>-14.55</v>
      </c>
      <c r="P45" s="99">
        <f t="shared" si="3"/>
        <v>0</v>
      </c>
      <c r="Q45" s="102">
        <f>VLOOKUP($A45,'BankNifty Spot'!$B$6:$C$1099,2,0)</f>
        <v>23817.25</v>
      </c>
      <c r="R45" s="93">
        <f t="shared" si="4"/>
        <v>476345</v>
      </c>
      <c r="S45" s="93">
        <f t="shared" si="5"/>
        <v>42871.05</v>
      </c>
      <c r="T45" s="93">
        <f t="shared" si="6"/>
        <v>397</v>
      </c>
      <c r="U45" s="103">
        <f t="shared" si="7"/>
        <v>0.9260328357</v>
      </c>
      <c r="V45" s="99">
        <f t="shared" si="13"/>
        <v>-0.7135333275</v>
      </c>
      <c r="W45" s="78" t="s">
        <v>191</v>
      </c>
      <c r="X45" s="93" t="str">
        <f t="shared" si="8"/>
        <v>Jul</v>
      </c>
      <c r="Y45" s="93" t="str">
        <f t="shared" si="9"/>
        <v>17</v>
      </c>
      <c r="Z45" s="93">
        <v>9.1</v>
      </c>
      <c r="AA45" s="93">
        <f t="shared" si="10"/>
        <v>9</v>
      </c>
    </row>
    <row r="46" ht="15.75" customHeight="1">
      <c r="A46" s="98">
        <v>42957.0</v>
      </c>
      <c r="B46" s="99" t="str">
        <f>VLOOKUP($A46,'BankNifty Spot'!$B$2:$I$1099,8,0)</f>
        <v>CE</v>
      </c>
      <c r="C46" s="99">
        <f>VLOOKUP($A46,'BankNifty Spot'!$B$2:$J$1099,9,0)</f>
        <v>24400</v>
      </c>
      <c r="D46" s="99">
        <v>34.3</v>
      </c>
      <c r="E46" s="99">
        <v>36.3</v>
      </c>
      <c r="F46" s="99">
        <v>0.05</v>
      </c>
      <c r="G46" s="99">
        <v>0.1</v>
      </c>
      <c r="H46" s="100">
        <f>VLOOKUP($A46,'BankNifty Spot'!$B$2:$H$577,7,0)</f>
        <v>-0.3042101204</v>
      </c>
      <c r="I46" s="101" t="s">
        <v>67</v>
      </c>
      <c r="J46" s="99">
        <v>2017.0</v>
      </c>
      <c r="K46" s="101" t="s">
        <v>67</v>
      </c>
      <c r="L46" s="99">
        <f t="shared" si="18"/>
        <v>34.2</v>
      </c>
      <c r="M46" s="99">
        <f t="shared" si="11"/>
        <v>-88.2</v>
      </c>
      <c r="N46" s="99">
        <f t="shared" si="19"/>
        <v>34.2</v>
      </c>
      <c r="O46" s="99">
        <f t="shared" si="12"/>
        <v>0</v>
      </c>
      <c r="P46" s="99">
        <f t="shared" si="3"/>
        <v>0</v>
      </c>
      <c r="Q46" s="102">
        <f>VLOOKUP($A46,'BankNifty Spot'!$B$6:$C$1099,2,0)</f>
        <v>24300.45</v>
      </c>
      <c r="R46" s="93">
        <f t="shared" si="4"/>
        <v>486009</v>
      </c>
      <c r="S46" s="93">
        <f t="shared" si="5"/>
        <v>43740.81</v>
      </c>
      <c r="T46" s="93">
        <f t="shared" si="6"/>
        <v>684</v>
      </c>
      <c r="U46" s="103">
        <f t="shared" si="7"/>
        <v>1.56375705</v>
      </c>
      <c r="V46" s="99">
        <f t="shared" si="13"/>
        <v>0</v>
      </c>
      <c r="W46" s="78" t="s">
        <v>192</v>
      </c>
      <c r="X46" s="93" t="str">
        <f t="shared" si="8"/>
        <v>Aug</v>
      </c>
      <c r="Y46" s="93" t="str">
        <f t="shared" si="9"/>
        <v>17</v>
      </c>
      <c r="Z46" s="93">
        <v>22.25</v>
      </c>
      <c r="AA46" s="93">
        <f t="shared" si="10"/>
        <v>22.15</v>
      </c>
    </row>
    <row r="47" ht="15.75" customHeight="1">
      <c r="A47" s="98">
        <v>42964.0</v>
      </c>
      <c r="B47" s="99" t="str">
        <f>VLOOKUP($A47,'BankNifty Spot'!$B$2:$I$1099,8,0)</f>
        <v>PE</v>
      </c>
      <c r="C47" s="99">
        <f>VLOOKUP($A47,'BankNifty Spot'!$B$2:$J$1099,9,0)</f>
        <v>24400</v>
      </c>
      <c r="D47" s="99">
        <v>40.0</v>
      </c>
      <c r="E47" s="99">
        <v>193.2</v>
      </c>
      <c r="F47" s="99">
        <v>25.0</v>
      </c>
      <c r="G47" s="99">
        <v>88.4</v>
      </c>
      <c r="H47" s="100">
        <f>VLOOKUP($A47,'BankNifty Spot'!$B$2:$H$577,7,0)</f>
        <v>0.235292192</v>
      </c>
      <c r="I47" s="101" t="s">
        <v>67</v>
      </c>
      <c r="J47" s="99">
        <v>2017.0</v>
      </c>
      <c r="K47" s="101" t="s">
        <v>67</v>
      </c>
      <c r="L47" s="99">
        <f t="shared" si="18"/>
        <v>-48.4</v>
      </c>
      <c r="M47" s="99">
        <f t="shared" si="11"/>
        <v>-136.6</v>
      </c>
      <c r="N47" s="99">
        <f t="shared" si="19"/>
        <v>-40</v>
      </c>
      <c r="O47" s="99">
        <f t="shared" si="12"/>
        <v>-40</v>
      </c>
      <c r="P47" s="99">
        <f t="shared" si="3"/>
        <v>0</v>
      </c>
      <c r="Q47" s="102">
        <f>VLOOKUP($A47,'BankNifty Spot'!$B$6:$C$1099,2,0)</f>
        <v>24495.2</v>
      </c>
      <c r="R47" s="93">
        <f t="shared" si="4"/>
        <v>489904</v>
      </c>
      <c r="S47" s="93">
        <f t="shared" si="5"/>
        <v>44091.36</v>
      </c>
      <c r="T47" s="93">
        <f t="shared" si="6"/>
        <v>-800</v>
      </c>
      <c r="U47" s="103">
        <f t="shared" si="7"/>
        <v>-1.814414434</v>
      </c>
      <c r="V47" s="99">
        <f t="shared" si="13"/>
        <v>-1.814414434</v>
      </c>
      <c r="W47" s="78" t="s">
        <v>193</v>
      </c>
      <c r="X47" s="93" t="str">
        <f t="shared" si="8"/>
        <v>Aug</v>
      </c>
      <c r="Y47" s="93" t="str">
        <f t="shared" si="9"/>
        <v>17</v>
      </c>
      <c r="Z47" s="93">
        <v>69.7</v>
      </c>
      <c r="AA47" s="93">
        <f t="shared" si="10"/>
        <v>-10.3</v>
      </c>
    </row>
    <row r="48" ht="15.75" customHeight="1">
      <c r="A48" s="98">
        <v>42971.0</v>
      </c>
      <c r="B48" s="99" t="str">
        <f>VLOOKUP($A48,'BankNifty Spot'!$B$2:$I$1099,8,0)</f>
        <v>PE</v>
      </c>
      <c r="C48" s="99">
        <f>VLOOKUP($A48,'BankNifty Spot'!$B$2:$J$1099,9,0)</f>
        <v>24300</v>
      </c>
      <c r="D48" s="99">
        <v>50.1</v>
      </c>
      <c r="E48" s="99">
        <v>98.0</v>
      </c>
      <c r="F48" s="99">
        <v>0.55</v>
      </c>
      <c r="G48" s="99">
        <v>7.35</v>
      </c>
      <c r="H48" s="100">
        <f>VLOOKUP($A48,'BankNifty Spot'!$B$2:$H$577,7,0)</f>
        <v>0.2383126069</v>
      </c>
      <c r="I48" s="101" t="s">
        <v>67</v>
      </c>
      <c r="J48" s="99">
        <v>2017.0</v>
      </c>
      <c r="K48" s="101" t="s">
        <v>67</v>
      </c>
      <c r="L48" s="99">
        <f t="shared" si="18"/>
        <v>42.75</v>
      </c>
      <c r="M48" s="99">
        <f t="shared" si="11"/>
        <v>-93.85</v>
      </c>
      <c r="N48" s="99">
        <f t="shared" si="19"/>
        <v>42.75</v>
      </c>
      <c r="O48" s="99">
        <f t="shared" si="12"/>
        <v>0</v>
      </c>
      <c r="P48" s="99">
        <f t="shared" si="3"/>
        <v>0</v>
      </c>
      <c r="Q48" s="102">
        <f>VLOOKUP($A48,'BankNifty Spot'!$B$6:$C$1099,2,0)</f>
        <v>24374.75</v>
      </c>
      <c r="R48" s="93">
        <f t="shared" si="4"/>
        <v>487495</v>
      </c>
      <c r="S48" s="93">
        <f t="shared" si="5"/>
        <v>43874.55</v>
      </c>
      <c r="T48" s="93">
        <f t="shared" si="6"/>
        <v>855</v>
      </c>
      <c r="U48" s="103">
        <f t="shared" si="7"/>
        <v>1.948737936</v>
      </c>
      <c r="V48" s="99">
        <f t="shared" si="13"/>
        <v>0</v>
      </c>
      <c r="W48" s="78" t="s">
        <v>194</v>
      </c>
      <c r="X48" s="93" t="str">
        <f t="shared" si="8"/>
        <v>Aug</v>
      </c>
      <c r="Y48" s="93" t="str">
        <f t="shared" si="9"/>
        <v>17</v>
      </c>
      <c r="Z48" s="93">
        <v>79.5</v>
      </c>
      <c r="AA48" s="93">
        <f t="shared" si="10"/>
        <v>72.15</v>
      </c>
    </row>
    <row r="49" ht="15.75" customHeight="1">
      <c r="A49" s="98">
        <v>42978.0</v>
      </c>
      <c r="B49" s="99" t="str">
        <f>VLOOKUP($A49,'BankNifty Spot'!$B$2:$I$1099,8,0)</f>
        <v>PE</v>
      </c>
      <c r="C49" s="99">
        <f>VLOOKUP($A49,'BankNifty Spot'!$B$2:$J$1099,9,0)</f>
        <v>24300</v>
      </c>
      <c r="D49" s="99">
        <v>58.0</v>
      </c>
      <c r="E49" s="99">
        <v>109.7</v>
      </c>
      <c r="F49" s="99">
        <v>0.05</v>
      </c>
      <c r="G49" s="99">
        <v>7.2</v>
      </c>
      <c r="H49" s="100">
        <f>VLOOKUP($A49,'BankNifty Spot'!$B$2:$H$577,7,0)</f>
        <v>0.1877928478</v>
      </c>
      <c r="I49" s="101" t="s">
        <v>67</v>
      </c>
      <c r="J49" s="99">
        <v>2017.0</v>
      </c>
      <c r="K49" s="101" t="s">
        <v>67</v>
      </c>
      <c r="L49" s="99">
        <f t="shared" si="18"/>
        <v>50.8</v>
      </c>
      <c r="M49" s="99">
        <f t="shared" si="11"/>
        <v>-43.05</v>
      </c>
      <c r="N49" s="99">
        <f t="shared" si="19"/>
        <v>50.8</v>
      </c>
      <c r="O49" s="99">
        <f t="shared" si="12"/>
        <v>0</v>
      </c>
      <c r="P49" s="99">
        <f t="shared" si="3"/>
        <v>0</v>
      </c>
      <c r="Q49" s="102">
        <f>VLOOKUP($A49,'BankNifty Spot'!$B$6:$C$1099,2,0)</f>
        <v>24354.35</v>
      </c>
      <c r="R49" s="93">
        <f t="shared" si="4"/>
        <v>487087</v>
      </c>
      <c r="S49" s="93">
        <f t="shared" si="5"/>
        <v>43837.83</v>
      </c>
      <c r="T49" s="93">
        <f t="shared" si="6"/>
        <v>1016</v>
      </c>
      <c r="U49" s="103">
        <f t="shared" si="7"/>
        <v>2.317632967</v>
      </c>
      <c r="V49" s="99">
        <f t="shared" si="13"/>
        <v>0</v>
      </c>
      <c r="W49" s="78" t="s">
        <v>195</v>
      </c>
      <c r="X49" s="93" t="str">
        <f t="shared" si="8"/>
        <v>Aug</v>
      </c>
      <c r="Y49" s="93" t="str">
        <f t="shared" si="9"/>
        <v>17</v>
      </c>
      <c r="Z49" s="93">
        <v>85.75</v>
      </c>
      <c r="AA49" s="93">
        <f t="shared" si="10"/>
        <v>78.55</v>
      </c>
    </row>
    <row r="50" ht="15.75" customHeight="1">
      <c r="A50" s="98">
        <v>42985.0</v>
      </c>
      <c r="B50" s="99" t="str">
        <f>VLOOKUP($A50,'BankNifty Spot'!$B$2:$I$1099,8,0)</f>
        <v>PE</v>
      </c>
      <c r="C50" s="99">
        <f>VLOOKUP($A50,'BankNifty Spot'!$B$2:$J$1099,9,0)</f>
        <v>24200</v>
      </c>
      <c r="D50" s="99">
        <v>20.0</v>
      </c>
      <c r="E50" s="99">
        <v>24.05</v>
      </c>
      <c r="F50" s="99">
        <v>0.05</v>
      </c>
      <c r="G50" s="99">
        <v>0.2</v>
      </c>
      <c r="H50" s="100">
        <f>VLOOKUP($A50,'BankNifty Spot'!$B$2:$H$577,7,0)</f>
        <v>0.1882273473</v>
      </c>
      <c r="I50" s="101" t="s">
        <v>68</v>
      </c>
      <c r="J50" s="99">
        <v>2017.0</v>
      </c>
      <c r="K50" s="101" t="s">
        <v>68</v>
      </c>
      <c r="L50" s="99">
        <f t="shared" si="18"/>
        <v>19.8</v>
      </c>
      <c r="M50" s="99">
        <f t="shared" si="11"/>
        <v>-23.25</v>
      </c>
      <c r="N50" s="99">
        <f t="shared" si="19"/>
        <v>19.8</v>
      </c>
      <c r="O50" s="99">
        <f t="shared" si="12"/>
        <v>0</v>
      </c>
      <c r="P50" s="99">
        <f t="shared" si="3"/>
        <v>0</v>
      </c>
      <c r="Q50" s="102">
        <f>VLOOKUP($A50,'BankNifty Spot'!$B$6:$C$1099,2,0)</f>
        <v>24324.85</v>
      </c>
      <c r="R50" s="93">
        <f t="shared" si="4"/>
        <v>486497</v>
      </c>
      <c r="S50" s="93">
        <f t="shared" si="5"/>
        <v>43784.73</v>
      </c>
      <c r="T50" s="93">
        <f t="shared" si="6"/>
        <v>396</v>
      </c>
      <c r="U50" s="103">
        <f t="shared" si="7"/>
        <v>0.9044248988</v>
      </c>
      <c r="V50" s="99">
        <f t="shared" si="13"/>
        <v>0</v>
      </c>
      <c r="W50" s="78" t="s">
        <v>196</v>
      </c>
      <c r="X50" s="93" t="str">
        <f t="shared" si="8"/>
        <v>Sep</v>
      </c>
      <c r="Y50" s="93" t="str">
        <f t="shared" si="9"/>
        <v>17</v>
      </c>
      <c r="Z50" s="93">
        <v>3.65</v>
      </c>
      <c r="AA50" s="93">
        <f t="shared" si="10"/>
        <v>3.45</v>
      </c>
    </row>
    <row r="51" ht="15.75" customHeight="1">
      <c r="A51" s="98">
        <v>42992.0</v>
      </c>
      <c r="B51" s="99" t="str">
        <f>VLOOKUP($A51,'BankNifty Spot'!$B$2:$I$1099,8,0)</f>
        <v>PE</v>
      </c>
      <c r="C51" s="99">
        <f>VLOOKUP($A51,'BankNifty Spot'!$B$2:$J$1099,9,0)</f>
        <v>24800</v>
      </c>
      <c r="D51" s="99">
        <v>47.35</v>
      </c>
      <c r="E51" s="99">
        <v>50.0</v>
      </c>
      <c r="F51" s="99">
        <v>0.05</v>
      </c>
      <c r="G51" s="99">
        <v>0.2</v>
      </c>
      <c r="H51" s="100">
        <f>VLOOKUP($A51,'BankNifty Spot'!$B$2:$H$577,7,0)</f>
        <v>0.1024895497</v>
      </c>
      <c r="I51" s="101" t="s">
        <v>68</v>
      </c>
      <c r="J51" s="99">
        <v>2017.0</v>
      </c>
      <c r="K51" s="101" t="s">
        <v>68</v>
      </c>
      <c r="L51" s="99">
        <f t="shared" si="18"/>
        <v>47.15</v>
      </c>
      <c r="M51" s="99">
        <f t="shared" si="11"/>
        <v>0</v>
      </c>
      <c r="N51" s="99">
        <f t="shared" si="19"/>
        <v>47.15</v>
      </c>
      <c r="O51" s="99">
        <f t="shared" si="12"/>
        <v>0</v>
      </c>
      <c r="P51" s="99">
        <f t="shared" si="3"/>
        <v>0</v>
      </c>
      <c r="Q51" s="102">
        <f>VLOOKUP($A51,'BankNifty Spot'!$B$6:$C$1099,2,0)</f>
        <v>24857.25</v>
      </c>
      <c r="R51" s="93">
        <f t="shared" si="4"/>
        <v>497145</v>
      </c>
      <c r="S51" s="93">
        <f t="shared" si="5"/>
        <v>44743.05</v>
      </c>
      <c r="T51" s="93">
        <f t="shared" si="6"/>
        <v>943</v>
      </c>
      <c r="U51" s="103">
        <f t="shared" si="7"/>
        <v>2.107589894</v>
      </c>
      <c r="V51" s="99">
        <f t="shared" si="13"/>
        <v>0</v>
      </c>
      <c r="W51" s="78" t="s">
        <v>197</v>
      </c>
      <c r="X51" s="93" t="str">
        <f t="shared" si="8"/>
        <v>Sep</v>
      </c>
      <c r="Y51" s="93" t="str">
        <f t="shared" si="9"/>
        <v>17</v>
      </c>
      <c r="Z51" s="93">
        <v>17.6</v>
      </c>
      <c r="AA51" s="93">
        <f t="shared" si="10"/>
        <v>17.4</v>
      </c>
    </row>
    <row r="52" ht="15.75" customHeight="1">
      <c r="A52" s="98">
        <v>42999.0</v>
      </c>
      <c r="B52" s="99" t="str">
        <f>VLOOKUP($A52,'BankNifty Spot'!$B$2:$I$1099,8,0)</f>
        <v>CE</v>
      </c>
      <c r="C52" s="99">
        <f>VLOOKUP($A52,'BankNifty Spot'!$B$2:$J$1099,9,0)</f>
        <v>25000</v>
      </c>
      <c r="D52" s="99">
        <v>51.05</v>
      </c>
      <c r="E52" s="99">
        <v>51.25</v>
      </c>
      <c r="F52" s="99">
        <v>0.05</v>
      </c>
      <c r="G52" s="99">
        <v>0.15</v>
      </c>
      <c r="H52" s="100">
        <f>VLOOKUP($A52,'BankNifty Spot'!$B$2:$H$577,7,0)</f>
        <v>-0.1239733147</v>
      </c>
      <c r="I52" s="101" t="s">
        <v>68</v>
      </c>
      <c r="J52" s="99">
        <v>2017.0</v>
      </c>
      <c r="K52" s="101" t="s">
        <v>68</v>
      </c>
      <c r="L52" s="99">
        <f t="shared" si="18"/>
        <v>50.9</v>
      </c>
      <c r="M52" s="99">
        <f t="shared" si="11"/>
        <v>0</v>
      </c>
      <c r="N52" s="99">
        <f t="shared" si="19"/>
        <v>50.9</v>
      </c>
      <c r="O52" s="99">
        <f t="shared" si="12"/>
        <v>0</v>
      </c>
      <c r="P52" s="99">
        <f t="shared" si="3"/>
        <v>0</v>
      </c>
      <c r="Q52" s="102">
        <f>VLOOKUP($A52,'BankNifty Spot'!$B$6:$C$1099,2,0)</f>
        <v>24934.1</v>
      </c>
      <c r="R52" s="93">
        <f t="shared" si="4"/>
        <v>498682</v>
      </c>
      <c r="S52" s="93">
        <f t="shared" si="5"/>
        <v>44881.38</v>
      </c>
      <c r="T52" s="93">
        <f t="shared" si="6"/>
        <v>1018</v>
      </c>
      <c r="U52" s="103">
        <f t="shared" si="7"/>
        <v>2.268201201</v>
      </c>
      <c r="V52" s="99">
        <f t="shared" si="13"/>
        <v>0</v>
      </c>
      <c r="W52" s="78" t="s">
        <v>198</v>
      </c>
      <c r="X52" s="93" t="str">
        <f t="shared" si="8"/>
        <v>Sep</v>
      </c>
      <c r="Y52" s="93" t="str">
        <f t="shared" si="9"/>
        <v>17</v>
      </c>
      <c r="Z52" s="93">
        <v>35.6</v>
      </c>
      <c r="AA52" s="93">
        <f t="shared" si="10"/>
        <v>35.45</v>
      </c>
    </row>
    <row r="53" ht="15.75" customHeight="1">
      <c r="A53" s="98">
        <v>43006.0</v>
      </c>
      <c r="B53" s="99" t="str">
        <f>VLOOKUP($A53,'BankNifty Spot'!$B$2:$I$1099,8,0)</f>
        <v>CE</v>
      </c>
      <c r="C53" s="99">
        <f>VLOOKUP($A53,'BankNifty Spot'!$B$2:$J$1099,9,0)</f>
        <v>23900</v>
      </c>
      <c r="D53" s="99">
        <v>35.0</v>
      </c>
      <c r="E53" s="99">
        <v>122.0</v>
      </c>
      <c r="F53" s="99">
        <v>1.7</v>
      </c>
      <c r="G53" s="99">
        <v>42.4</v>
      </c>
      <c r="H53" s="100">
        <f>VLOOKUP($A53,'BankNifty Spot'!$B$2:$H$577,7,0)</f>
        <v>-0.03737462179</v>
      </c>
      <c r="I53" s="101" t="s">
        <v>68</v>
      </c>
      <c r="J53" s="99">
        <v>2017.0</v>
      </c>
      <c r="K53" s="101" t="s">
        <v>68</v>
      </c>
      <c r="L53" s="99">
        <f t="shared" si="18"/>
        <v>-7.4</v>
      </c>
      <c r="M53" s="99">
        <f t="shared" si="11"/>
        <v>-7.4</v>
      </c>
      <c r="N53" s="99">
        <f t="shared" si="19"/>
        <v>-35</v>
      </c>
      <c r="O53" s="99">
        <f t="shared" si="12"/>
        <v>-35</v>
      </c>
      <c r="P53" s="99">
        <f t="shared" si="3"/>
        <v>0</v>
      </c>
      <c r="Q53" s="102">
        <f>VLOOKUP($A53,'BankNifty Spot'!$B$6:$C$1099,2,0)</f>
        <v>23804.05</v>
      </c>
      <c r="R53" s="93">
        <f t="shared" si="4"/>
        <v>476081</v>
      </c>
      <c r="S53" s="93">
        <f t="shared" si="5"/>
        <v>42847.29</v>
      </c>
      <c r="T53" s="93">
        <f t="shared" si="6"/>
        <v>-700</v>
      </c>
      <c r="U53" s="103">
        <f t="shared" si="7"/>
        <v>-1.633708923</v>
      </c>
      <c r="V53" s="99">
        <f t="shared" si="13"/>
        <v>-1.633708923</v>
      </c>
      <c r="W53" s="78" t="s">
        <v>199</v>
      </c>
      <c r="X53" s="93" t="str">
        <f t="shared" si="8"/>
        <v>Sep</v>
      </c>
      <c r="Y53" s="93" t="str">
        <f t="shared" si="9"/>
        <v>17</v>
      </c>
      <c r="Z53" s="93">
        <v>29.15</v>
      </c>
      <c r="AA53" s="93">
        <f t="shared" si="10"/>
        <v>-40.85</v>
      </c>
    </row>
    <row r="54" ht="15.75" customHeight="1">
      <c r="A54" s="98">
        <v>43013.0</v>
      </c>
      <c r="B54" s="99" t="str">
        <f>VLOOKUP($A54,'BankNifty Spot'!$B$2:$I$1099,8,0)</f>
        <v>PE</v>
      </c>
      <c r="C54" s="99">
        <f>VLOOKUP($A54,'BankNifty Spot'!$B$2:$J$1099,9,0)</f>
        <v>24000</v>
      </c>
      <c r="D54" s="99">
        <v>26.6</v>
      </c>
      <c r="E54" s="99">
        <v>37.9</v>
      </c>
      <c r="F54" s="99">
        <v>0.05</v>
      </c>
      <c r="G54" s="99">
        <v>0.95</v>
      </c>
      <c r="H54" s="100">
        <f>VLOOKUP($A54,'BankNifty Spot'!$B$2:$H$577,7,0)</f>
        <v>0.006013278979</v>
      </c>
      <c r="I54" s="101" t="s">
        <v>69</v>
      </c>
      <c r="J54" s="99">
        <v>2017.0</v>
      </c>
      <c r="K54" s="101" t="s">
        <v>69</v>
      </c>
      <c r="L54" s="99">
        <f t="shared" si="18"/>
        <v>25.65</v>
      </c>
      <c r="M54" s="99">
        <f t="shared" si="11"/>
        <v>0</v>
      </c>
      <c r="N54" s="99">
        <f t="shared" si="19"/>
        <v>25.65</v>
      </c>
      <c r="O54" s="99">
        <f t="shared" si="12"/>
        <v>-9.35</v>
      </c>
      <c r="P54" s="99">
        <f t="shared" si="3"/>
        <v>0</v>
      </c>
      <c r="Q54" s="102">
        <f>VLOOKUP($A54,'BankNifty Spot'!$B$6:$C$1099,2,0)</f>
        <v>24114.75</v>
      </c>
      <c r="R54" s="93">
        <f t="shared" si="4"/>
        <v>482295</v>
      </c>
      <c r="S54" s="93">
        <f t="shared" si="5"/>
        <v>43406.55</v>
      </c>
      <c r="T54" s="93">
        <f t="shared" si="6"/>
        <v>513</v>
      </c>
      <c r="U54" s="103">
        <f t="shared" si="7"/>
        <v>1.181849283</v>
      </c>
      <c r="V54" s="99">
        <f t="shared" si="13"/>
        <v>-0.4518596399</v>
      </c>
      <c r="W54" s="78" t="s">
        <v>200</v>
      </c>
      <c r="X54" s="93" t="str">
        <f t="shared" si="8"/>
        <v>Oct</v>
      </c>
      <c r="Y54" s="93" t="str">
        <f t="shared" si="9"/>
        <v>17</v>
      </c>
      <c r="Z54" s="93">
        <v>22.65</v>
      </c>
      <c r="AA54" s="93">
        <f t="shared" si="10"/>
        <v>21.7</v>
      </c>
    </row>
    <row r="55" ht="15.75" customHeight="1">
      <c r="A55" s="98">
        <v>43020.0</v>
      </c>
      <c r="B55" s="99" t="str">
        <f>VLOOKUP($A55,'BankNifty Spot'!$B$2:$I$1099,8,0)</f>
        <v>PE</v>
      </c>
      <c r="C55" s="99">
        <f>VLOOKUP($A55,'BankNifty Spot'!$B$2:$J$1099,9,0)</f>
        <v>24100</v>
      </c>
      <c r="D55" s="99">
        <v>69.9</v>
      </c>
      <c r="E55" s="99">
        <v>140.0</v>
      </c>
      <c r="F55" s="99">
        <v>0.05</v>
      </c>
      <c r="G55" s="99">
        <v>0.15</v>
      </c>
      <c r="H55" s="100">
        <f>VLOOKUP($A55,'BankNifty Spot'!$B$2:$H$577,7,0)</f>
        <v>0.1825161931</v>
      </c>
      <c r="I55" s="101" t="s">
        <v>69</v>
      </c>
      <c r="J55" s="99">
        <v>2017.0</v>
      </c>
      <c r="K55" s="101" t="s">
        <v>69</v>
      </c>
      <c r="L55" s="99">
        <f t="shared" si="18"/>
        <v>69.75</v>
      </c>
      <c r="M55" s="99">
        <f t="shared" si="11"/>
        <v>0</v>
      </c>
      <c r="N55" s="99">
        <f t="shared" si="19"/>
        <v>-69.9</v>
      </c>
      <c r="O55" s="99">
        <f t="shared" si="12"/>
        <v>-79.25</v>
      </c>
      <c r="P55" s="99">
        <f t="shared" si="3"/>
        <v>0</v>
      </c>
      <c r="Q55" s="102">
        <f>VLOOKUP($A55,'BankNifty Spot'!$B$6:$C$1099,2,0)</f>
        <v>24151.45</v>
      </c>
      <c r="R55" s="93">
        <f t="shared" si="4"/>
        <v>483029</v>
      </c>
      <c r="S55" s="93">
        <f t="shared" si="5"/>
        <v>43472.61</v>
      </c>
      <c r="T55" s="93">
        <f t="shared" si="6"/>
        <v>-1398</v>
      </c>
      <c r="U55" s="103">
        <f t="shared" si="7"/>
        <v>-3.21581796</v>
      </c>
      <c r="V55" s="99">
        <f t="shared" si="13"/>
        <v>-3.6676776</v>
      </c>
      <c r="W55" s="78" t="s">
        <v>201</v>
      </c>
      <c r="X55" s="93" t="str">
        <f t="shared" si="8"/>
        <v>Oct</v>
      </c>
      <c r="Y55" s="93" t="str">
        <f t="shared" si="9"/>
        <v>17</v>
      </c>
      <c r="Z55" s="93">
        <v>44.15</v>
      </c>
      <c r="AA55" s="93">
        <f t="shared" si="10"/>
        <v>-95.65</v>
      </c>
    </row>
    <row r="56" ht="15.75" customHeight="1">
      <c r="A56" s="98">
        <v>43027.0</v>
      </c>
      <c r="B56" s="99" t="str">
        <f>VLOOKUP($A56,'BankNifty Spot'!$B$2:$I$1099,8,0)</f>
        <v>CE</v>
      </c>
      <c r="C56" s="99">
        <f>VLOOKUP($A56,'BankNifty Spot'!$B$2:$J$1099,9,0)</f>
        <v>24300</v>
      </c>
      <c r="D56" s="99">
        <v>147.55</v>
      </c>
      <c r="E56" s="99">
        <v>180.0</v>
      </c>
      <c r="F56" s="99">
        <v>41.2</v>
      </c>
      <c r="G56" s="99">
        <v>59.95</v>
      </c>
      <c r="H56" s="100">
        <f>VLOOKUP($A56,'BankNifty Spot'!$B$2:$H$577,7,0)</f>
        <v>-0.3099069457</v>
      </c>
      <c r="I56" s="101" t="s">
        <v>69</v>
      </c>
      <c r="J56" s="99">
        <v>2017.0</v>
      </c>
      <c r="K56" s="101" t="s">
        <v>69</v>
      </c>
      <c r="L56" s="99">
        <f t="shared" si="18"/>
        <v>87.6</v>
      </c>
      <c r="M56" s="99">
        <f t="shared" si="11"/>
        <v>0</v>
      </c>
      <c r="N56" s="99">
        <f t="shared" si="19"/>
        <v>87.6</v>
      </c>
      <c r="O56" s="99">
        <f t="shared" si="12"/>
        <v>0</v>
      </c>
      <c r="P56" s="99">
        <f t="shared" si="3"/>
        <v>0</v>
      </c>
      <c r="Q56" s="102">
        <f>VLOOKUP($A56,'BankNifty Spot'!$B$6:$C$1099,2,0)</f>
        <v>24238.4</v>
      </c>
      <c r="R56" s="93">
        <f t="shared" si="4"/>
        <v>484768</v>
      </c>
      <c r="S56" s="93">
        <f t="shared" si="5"/>
        <v>43629.12</v>
      </c>
      <c r="T56" s="93">
        <f t="shared" si="6"/>
        <v>1752</v>
      </c>
      <c r="U56" s="103">
        <f t="shared" si="7"/>
        <v>4.015666601</v>
      </c>
      <c r="V56" s="99">
        <f t="shared" si="13"/>
        <v>0</v>
      </c>
      <c r="W56" s="78" t="s">
        <v>202</v>
      </c>
      <c r="X56" s="93" t="str">
        <f t="shared" si="8"/>
        <v>Oct</v>
      </c>
      <c r="Y56" s="93" t="str">
        <f t="shared" si="9"/>
        <v>17</v>
      </c>
      <c r="Z56" s="93">
        <v>0.0</v>
      </c>
      <c r="AA56" s="93">
        <f t="shared" si="10"/>
        <v>-59.95</v>
      </c>
    </row>
    <row r="57" ht="15.75" customHeight="1">
      <c r="A57" s="98">
        <v>43034.0</v>
      </c>
      <c r="B57" s="99" t="str">
        <f>VLOOKUP($A57,'BankNifty Spot'!$B$2:$I$1099,8,0)</f>
        <v>CE</v>
      </c>
      <c r="C57" s="99">
        <f>VLOOKUP($A57,'BankNifty Spot'!$B$2:$J$1099,9,0)</f>
        <v>25100</v>
      </c>
      <c r="D57" s="99">
        <v>62.95</v>
      </c>
      <c r="E57" s="99">
        <v>119.0</v>
      </c>
      <c r="F57" s="99">
        <v>0.05</v>
      </c>
      <c r="G57" s="99">
        <v>7.2</v>
      </c>
      <c r="H57" s="100">
        <f>VLOOKUP($A57,'BankNifty Spot'!$B$2:$H$577,7,0)</f>
        <v>-0.3273299542</v>
      </c>
      <c r="I57" s="101" t="s">
        <v>69</v>
      </c>
      <c r="J57" s="99">
        <v>2017.0</v>
      </c>
      <c r="K57" s="101" t="s">
        <v>69</v>
      </c>
      <c r="L57" s="99">
        <f t="shared" si="18"/>
        <v>55.75</v>
      </c>
      <c r="M57" s="99">
        <f t="shared" si="11"/>
        <v>0</v>
      </c>
      <c r="N57" s="99">
        <f t="shared" si="19"/>
        <v>55.75</v>
      </c>
      <c r="O57" s="99">
        <f t="shared" si="12"/>
        <v>0</v>
      </c>
      <c r="P57" s="99">
        <f t="shared" si="3"/>
        <v>0</v>
      </c>
      <c r="Q57" s="102">
        <f>VLOOKUP($A57,'BankNifty Spot'!$B$6:$C$1099,2,0)</f>
        <v>24953.95</v>
      </c>
      <c r="R57" s="93">
        <f t="shared" si="4"/>
        <v>499079</v>
      </c>
      <c r="S57" s="93">
        <f t="shared" si="5"/>
        <v>44917.11</v>
      </c>
      <c r="T57" s="93">
        <f t="shared" si="6"/>
        <v>1115</v>
      </c>
      <c r="U57" s="103">
        <f t="shared" si="7"/>
        <v>2.482350267</v>
      </c>
      <c r="V57" s="99">
        <f t="shared" si="13"/>
        <v>0</v>
      </c>
      <c r="W57" s="78" t="s">
        <v>203</v>
      </c>
      <c r="X57" s="93" t="str">
        <f t="shared" si="8"/>
        <v>Oct</v>
      </c>
      <c r="Y57" s="93" t="str">
        <f t="shared" si="9"/>
        <v>17</v>
      </c>
      <c r="Z57" s="93">
        <v>63.8</v>
      </c>
      <c r="AA57" s="93">
        <f t="shared" si="10"/>
        <v>56.6</v>
      </c>
    </row>
    <row r="58" ht="15.75" customHeight="1">
      <c r="A58" s="98">
        <v>43041.0</v>
      </c>
      <c r="B58" s="99" t="str">
        <f>VLOOKUP($A58,'BankNifty Spot'!$B$2:$I$1099,8,0)</f>
        <v>PE</v>
      </c>
      <c r="C58" s="99">
        <f>VLOOKUP($A58,'BankNifty Spot'!$B$2:$J$1099,9,0)</f>
        <v>25400</v>
      </c>
      <c r="D58" s="99">
        <v>35.95</v>
      </c>
      <c r="E58" s="99">
        <v>48.8</v>
      </c>
      <c r="F58" s="99">
        <v>0.05</v>
      </c>
      <c r="G58" s="99">
        <v>1.55</v>
      </c>
      <c r="H58" s="100">
        <f>VLOOKUP($A58,'BankNifty Spot'!$B$2:$H$577,7,0)</f>
        <v>0.07041852929</v>
      </c>
      <c r="I58" s="101" t="s">
        <v>70</v>
      </c>
      <c r="J58" s="99">
        <v>2017.0</v>
      </c>
      <c r="K58" s="101" t="s">
        <v>70</v>
      </c>
      <c r="L58" s="99">
        <f t="shared" si="18"/>
        <v>34.4</v>
      </c>
      <c r="M58" s="99">
        <f t="shared" si="11"/>
        <v>0</v>
      </c>
      <c r="N58" s="99">
        <f t="shared" si="19"/>
        <v>34.4</v>
      </c>
      <c r="O58" s="99">
        <f t="shared" si="12"/>
        <v>0</v>
      </c>
      <c r="P58" s="99">
        <f t="shared" si="3"/>
        <v>0</v>
      </c>
      <c r="Q58" s="102">
        <f>VLOOKUP($A58,'BankNifty Spot'!$B$6:$C$1099,2,0)</f>
        <v>25508.4</v>
      </c>
      <c r="R58" s="93">
        <f t="shared" si="4"/>
        <v>510168</v>
      </c>
      <c r="S58" s="93">
        <f t="shared" si="5"/>
        <v>45915.12</v>
      </c>
      <c r="T58" s="93">
        <f t="shared" si="6"/>
        <v>688</v>
      </c>
      <c r="U58" s="103">
        <f t="shared" si="7"/>
        <v>1.498417079</v>
      </c>
      <c r="V58" s="99">
        <f t="shared" si="13"/>
        <v>0</v>
      </c>
      <c r="W58" s="78" t="s">
        <v>204</v>
      </c>
      <c r="X58" s="93" t="str">
        <f t="shared" si="8"/>
        <v>Nov</v>
      </c>
      <c r="Y58" s="93" t="str">
        <f t="shared" si="9"/>
        <v>17</v>
      </c>
      <c r="Z58" s="93">
        <v>35.25</v>
      </c>
      <c r="AA58" s="93">
        <f t="shared" si="10"/>
        <v>33.7</v>
      </c>
    </row>
    <row r="59" ht="15.75" customHeight="1">
      <c r="A59" s="98">
        <v>43048.0</v>
      </c>
      <c r="B59" s="99" t="str">
        <f>VLOOKUP($A59,'BankNifty Spot'!$B$2:$I$1099,8,0)</f>
        <v>PE</v>
      </c>
      <c r="C59" s="99">
        <f>VLOOKUP($A59,'BankNifty Spot'!$B$2:$J$1099,9,0)</f>
        <v>25200</v>
      </c>
      <c r="D59" s="99">
        <v>27.45</v>
      </c>
      <c r="E59" s="99">
        <v>55.0</v>
      </c>
      <c r="F59" s="99">
        <v>0.05</v>
      </c>
      <c r="G59" s="99">
        <v>0.7</v>
      </c>
      <c r="H59" s="100">
        <f>VLOOKUP($A59,'BankNifty Spot'!$B$2:$H$577,7,0)</f>
        <v>0.3837700794</v>
      </c>
      <c r="I59" s="101" t="s">
        <v>70</v>
      </c>
      <c r="J59" s="99">
        <v>2017.0</v>
      </c>
      <c r="K59" s="101" t="s">
        <v>70</v>
      </c>
      <c r="L59" s="99">
        <f t="shared" si="18"/>
        <v>26.75</v>
      </c>
      <c r="M59" s="99">
        <f t="shared" si="11"/>
        <v>0</v>
      </c>
      <c r="N59" s="99">
        <f t="shared" si="19"/>
        <v>-27.45</v>
      </c>
      <c r="O59" s="99">
        <f t="shared" si="12"/>
        <v>-27.45</v>
      </c>
      <c r="P59" s="99">
        <f t="shared" si="3"/>
        <v>0</v>
      </c>
      <c r="Q59" s="102">
        <f>VLOOKUP($A59,'BankNifty Spot'!$B$6:$C$1099,2,0)</f>
        <v>25281</v>
      </c>
      <c r="R59" s="93">
        <f t="shared" si="4"/>
        <v>505620</v>
      </c>
      <c r="S59" s="93">
        <f t="shared" si="5"/>
        <v>45505.8</v>
      </c>
      <c r="T59" s="93">
        <f t="shared" si="6"/>
        <v>-549</v>
      </c>
      <c r="U59" s="103">
        <f t="shared" si="7"/>
        <v>-1.206439619</v>
      </c>
      <c r="V59" s="99">
        <f t="shared" si="13"/>
        <v>-1.206439619</v>
      </c>
      <c r="W59" s="78" t="s">
        <v>205</v>
      </c>
      <c r="X59" s="93" t="str">
        <f t="shared" si="8"/>
        <v>Nov</v>
      </c>
      <c r="Y59" s="93" t="str">
        <f t="shared" si="9"/>
        <v>17</v>
      </c>
      <c r="Z59" s="93">
        <v>18.25</v>
      </c>
      <c r="AA59" s="93">
        <f t="shared" si="10"/>
        <v>-36.65</v>
      </c>
    </row>
    <row r="60" ht="15.75" customHeight="1">
      <c r="A60" s="98">
        <v>43055.0</v>
      </c>
      <c r="B60" s="99" t="str">
        <f>VLOOKUP($A60,'BankNifty Spot'!$B$2:$I$1099,8,0)</f>
        <v>PE</v>
      </c>
      <c r="C60" s="99">
        <f>VLOOKUP($A60,'BankNifty Spot'!$B$2:$J$1099,9,0)</f>
        <v>25200</v>
      </c>
      <c r="D60" s="99">
        <v>46.25</v>
      </c>
      <c r="E60" s="99">
        <v>46.3</v>
      </c>
      <c r="F60" s="99">
        <v>0.05</v>
      </c>
      <c r="G60" s="99">
        <v>0.05</v>
      </c>
      <c r="H60" s="100">
        <f>VLOOKUP($A60,'BankNifty Spot'!$B$2:$H$577,7,0)</f>
        <v>0.2934307206</v>
      </c>
      <c r="I60" s="101" t="s">
        <v>70</v>
      </c>
      <c r="J60" s="99">
        <v>2017.0</v>
      </c>
      <c r="K60" s="101" t="s">
        <v>70</v>
      </c>
      <c r="L60" s="99">
        <f t="shared" si="18"/>
        <v>46.2</v>
      </c>
      <c r="M60" s="99">
        <f t="shared" si="11"/>
        <v>0</v>
      </c>
      <c r="N60" s="99">
        <f t="shared" si="19"/>
        <v>46.2</v>
      </c>
      <c r="O60" s="99">
        <f t="shared" si="12"/>
        <v>0</v>
      </c>
      <c r="P60" s="99">
        <f t="shared" si="3"/>
        <v>0</v>
      </c>
      <c r="Q60" s="102">
        <f>VLOOKUP($A60,'BankNifty Spot'!$B$6:$C$1099,2,0)</f>
        <v>25292.9</v>
      </c>
      <c r="R60" s="93">
        <f t="shared" si="4"/>
        <v>505858</v>
      </c>
      <c r="S60" s="93">
        <f t="shared" si="5"/>
        <v>45527.22</v>
      </c>
      <c r="T60" s="93">
        <f t="shared" si="6"/>
        <v>924</v>
      </c>
      <c r="U60" s="103">
        <f t="shared" si="7"/>
        <v>2.029555066</v>
      </c>
      <c r="V60" s="99">
        <f t="shared" si="13"/>
        <v>0</v>
      </c>
      <c r="W60" s="78" t="s">
        <v>206</v>
      </c>
      <c r="X60" s="93" t="str">
        <f t="shared" si="8"/>
        <v>Nov</v>
      </c>
      <c r="Y60" s="93" t="str">
        <f t="shared" si="9"/>
        <v>17</v>
      </c>
      <c r="Z60" s="93">
        <v>20.95</v>
      </c>
      <c r="AA60" s="93">
        <f t="shared" si="10"/>
        <v>20.9</v>
      </c>
    </row>
    <row r="61" ht="15.75" customHeight="1">
      <c r="A61" s="98">
        <v>43062.0</v>
      </c>
      <c r="B61" s="99" t="str">
        <f>VLOOKUP($A61,'BankNifty Spot'!$B$2:$I$1099,8,0)</f>
        <v>PE</v>
      </c>
      <c r="C61" s="99">
        <f>VLOOKUP($A61,'BankNifty Spot'!$B$2:$J$1099,9,0)</f>
        <v>25700</v>
      </c>
      <c r="D61" s="99">
        <v>34.85</v>
      </c>
      <c r="E61" s="99">
        <v>91.8</v>
      </c>
      <c r="F61" s="99">
        <v>0.05</v>
      </c>
      <c r="G61" s="99">
        <v>4.0</v>
      </c>
      <c r="H61" s="100">
        <f>VLOOKUP($A61,'BankNifty Spot'!$B$2:$H$577,7,0)</f>
        <v>0.2315007966</v>
      </c>
      <c r="I61" s="101" t="s">
        <v>70</v>
      </c>
      <c r="J61" s="99">
        <v>2017.0</v>
      </c>
      <c r="K61" s="101" t="s">
        <v>70</v>
      </c>
      <c r="L61" s="99">
        <f t="shared" si="18"/>
        <v>30.85</v>
      </c>
      <c r="M61" s="99">
        <f t="shared" si="11"/>
        <v>0</v>
      </c>
      <c r="N61" s="99">
        <f t="shared" si="19"/>
        <v>-34.85</v>
      </c>
      <c r="O61" s="99">
        <f t="shared" si="12"/>
        <v>-34.85</v>
      </c>
      <c r="P61" s="99">
        <f t="shared" si="3"/>
        <v>0</v>
      </c>
      <c r="Q61" s="102">
        <f>VLOOKUP($A61,'BankNifty Spot'!$B$6:$C$1099,2,0)</f>
        <v>25826.3</v>
      </c>
      <c r="R61" s="93">
        <f t="shared" si="4"/>
        <v>516526</v>
      </c>
      <c r="S61" s="93">
        <f t="shared" si="5"/>
        <v>46487.34</v>
      </c>
      <c r="T61" s="93">
        <f t="shared" si="6"/>
        <v>-697</v>
      </c>
      <c r="U61" s="103">
        <f t="shared" si="7"/>
        <v>-1.499332937</v>
      </c>
      <c r="V61" s="99">
        <f t="shared" si="13"/>
        <v>-1.499332937</v>
      </c>
      <c r="W61" s="78" t="s">
        <v>207</v>
      </c>
      <c r="X61" s="93" t="str">
        <f t="shared" si="8"/>
        <v>Nov</v>
      </c>
      <c r="Y61" s="93" t="str">
        <f t="shared" si="9"/>
        <v>17</v>
      </c>
      <c r="Z61" s="93">
        <v>33.05</v>
      </c>
      <c r="AA61" s="93">
        <f t="shared" si="10"/>
        <v>-36.65</v>
      </c>
    </row>
    <row r="62" ht="15.75" customHeight="1">
      <c r="A62" s="98">
        <v>43069.0</v>
      </c>
      <c r="B62" s="99" t="str">
        <f>VLOOKUP($A62,'BankNifty Spot'!$B$2:$I$1099,8,0)</f>
        <v>CE</v>
      </c>
      <c r="C62" s="99">
        <f>VLOOKUP($A62,'BankNifty Spot'!$B$2:$J$1099,9,0)</f>
        <v>25800</v>
      </c>
      <c r="D62" s="99">
        <v>42.0</v>
      </c>
      <c r="E62" s="99">
        <v>44.0</v>
      </c>
      <c r="F62" s="99">
        <v>0.05</v>
      </c>
      <c r="G62" s="99">
        <v>0.1</v>
      </c>
      <c r="H62" s="100">
        <f>VLOOKUP($A62,'BankNifty Spot'!$B$2:$H$577,7,0)</f>
        <v>-0.3950270782</v>
      </c>
      <c r="I62" s="101" t="s">
        <v>70</v>
      </c>
      <c r="J62" s="99">
        <v>2017.0</v>
      </c>
      <c r="K62" s="101" t="s">
        <v>70</v>
      </c>
      <c r="L62" s="99">
        <f t="shared" si="18"/>
        <v>41.9</v>
      </c>
      <c r="M62" s="99">
        <f t="shared" si="11"/>
        <v>0</v>
      </c>
      <c r="N62" s="99">
        <f t="shared" si="19"/>
        <v>41.9</v>
      </c>
      <c r="O62" s="99">
        <f t="shared" si="12"/>
        <v>0</v>
      </c>
      <c r="P62" s="99">
        <f t="shared" si="3"/>
        <v>0</v>
      </c>
      <c r="Q62" s="102">
        <f>VLOOKUP($A62,'BankNifty Spot'!$B$6:$C$1099,2,0)</f>
        <v>25693.8</v>
      </c>
      <c r="R62" s="93">
        <f t="shared" si="4"/>
        <v>513876</v>
      </c>
      <c r="S62" s="93">
        <f t="shared" si="5"/>
        <v>46248.84</v>
      </c>
      <c r="T62" s="93">
        <f t="shared" si="6"/>
        <v>838</v>
      </c>
      <c r="U62" s="103">
        <f t="shared" si="7"/>
        <v>1.811937337</v>
      </c>
      <c r="V62" s="99">
        <f t="shared" si="13"/>
        <v>0</v>
      </c>
      <c r="W62" s="78" t="s">
        <v>208</v>
      </c>
      <c r="X62" s="93" t="str">
        <f t="shared" si="8"/>
        <v>Nov</v>
      </c>
      <c r="Y62" s="93" t="str">
        <f t="shared" si="9"/>
        <v>17</v>
      </c>
      <c r="Z62" s="93">
        <v>12.05</v>
      </c>
      <c r="AA62" s="93">
        <f t="shared" si="10"/>
        <v>11.95</v>
      </c>
    </row>
    <row r="63" ht="15.75" customHeight="1">
      <c r="A63" s="98">
        <v>43076.0</v>
      </c>
      <c r="B63" s="99" t="str">
        <f>VLOOKUP($A63,'BankNifty Spot'!$B$2:$I$1099,8,0)</f>
        <v>PE</v>
      </c>
      <c r="C63" s="99">
        <f>VLOOKUP($A63,'BankNifty Spot'!$B$2:$J$1099,9,0)</f>
        <v>24800</v>
      </c>
      <c r="D63" s="99">
        <v>25.0</v>
      </c>
      <c r="E63" s="99">
        <v>33.55</v>
      </c>
      <c r="F63" s="99">
        <v>0.05</v>
      </c>
      <c r="G63" s="99">
        <v>0.1</v>
      </c>
      <c r="H63" s="100">
        <f>VLOOKUP($A63,'BankNifty Spot'!$B$2:$H$577,7,0)</f>
        <v>0.3359917591</v>
      </c>
      <c r="I63" s="101" t="s">
        <v>71</v>
      </c>
      <c r="J63" s="99">
        <v>2017.0</v>
      </c>
      <c r="K63" s="101" t="s">
        <v>71</v>
      </c>
      <c r="L63" s="99">
        <f t="shared" si="18"/>
        <v>24.9</v>
      </c>
      <c r="M63" s="99">
        <f t="shared" si="11"/>
        <v>0</v>
      </c>
      <c r="N63" s="99">
        <f t="shared" si="19"/>
        <v>24.9</v>
      </c>
      <c r="O63" s="99">
        <f t="shared" si="12"/>
        <v>0</v>
      </c>
      <c r="P63" s="99">
        <f t="shared" si="3"/>
        <v>0</v>
      </c>
      <c r="Q63" s="102">
        <f>VLOOKUP($A63,'BankNifty Spot'!$B$6:$C$1099,2,0)</f>
        <v>24935.3</v>
      </c>
      <c r="R63" s="93">
        <f t="shared" si="4"/>
        <v>498706</v>
      </c>
      <c r="S63" s="93">
        <f t="shared" si="5"/>
        <v>44883.54</v>
      </c>
      <c r="T63" s="93">
        <f t="shared" si="6"/>
        <v>498</v>
      </c>
      <c r="U63" s="103">
        <f t="shared" si="7"/>
        <v>1.109538151</v>
      </c>
      <c r="V63" s="99">
        <f t="shared" si="13"/>
        <v>0</v>
      </c>
      <c r="W63" s="78" t="s">
        <v>209</v>
      </c>
      <c r="X63" s="93" t="str">
        <f t="shared" si="8"/>
        <v>Dec</v>
      </c>
      <c r="Y63" s="93" t="str">
        <f t="shared" si="9"/>
        <v>17</v>
      </c>
      <c r="Z63" s="93">
        <v>28.85</v>
      </c>
      <c r="AA63" s="93">
        <f t="shared" si="10"/>
        <v>28.75</v>
      </c>
    </row>
    <row r="64" ht="15.75" customHeight="1">
      <c r="A64" s="98">
        <v>43083.0</v>
      </c>
      <c r="B64" s="99" t="str">
        <f>VLOOKUP($A64,'BankNifty Spot'!$B$2:$I$1099,8,0)</f>
        <v>PE</v>
      </c>
      <c r="C64" s="99">
        <f>VLOOKUP($A64,'BankNifty Spot'!$B$2:$J$1099,9,0)</f>
        <v>25000</v>
      </c>
      <c r="D64" s="99">
        <v>68.0</v>
      </c>
      <c r="E64" s="99">
        <v>117.05</v>
      </c>
      <c r="F64" s="99">
        <v>0.05</v>
      </c>
      <c r="G64" s="99">
        <v>0.35</v>
      </c>
      <c r="H64" s="100">
        <f>VLOOKUP($A64,'BankNifty Spot'!$B$2:$H$577,7,0)</f>
        <v>0.2481965252</v>
      </c>
      <c r="I64" s="101" t="s">
        <v>71</v>
      </c>
      <c r="J64" s="99">
        <v>2017.0</v>
      </c>
      <c r="K64" s="101" t="s">
        <v>71</v>
      </c>
      <c r="L64" s="99">
        <f t="shared" si="18"/>
        <v>67.65</v>
      </c>
      <c r="M64" s="99">
        <f t="shared" si="11"/>
        <v>0</v>
      </c>
      <c r="N64" s="99">
        <f t="shared" si="19"/>
        <v>67.65</v>
      </c>
      <c r="O64" s="99">
        <f t="shared" si="12"/>
        <v>0</v>
      </c>
      <c r="P64" s="99">
        <f t="shared" si="3"/>
        <v>0</v>
      </c>
      <c r="Q64" s="102">
        <f>VLOOKUP($A64,'BankNifty Spot'!$B$6:$C$1099,2,0)</f>
        <v>25062.4</v>
      </c>
      <c r="R64" s="93">
        <f t="shared" si="4"/>
        <v>501248</v>
      </c>
      <c r="S64" s="93">
        <f t="shared" si="5"/>
        <v>45112.32</v>
      </c>
      <c r="T64" s="93">
        <f t="shared" si="6"/>
        <v>1353</v>
      </c>
      <c r="U64" s="103">
        <f t="shared" si="7"/>
        <v>2.999180712</v>
      </c>
      <c r="V64" s="99">
        <f t="shared" si="13"/>
        <v>0</v>
      </c>
      <c r="W64" s="78" t="s">
        <v>210</v>
      </c>
      <c r="X64" s="93" t="str">
        <f t="shared" si="8"/>
        <v>Dec</v>
      </c>
      <c r="Y64" s="93" t="str">
        <f t="shared" si="9"/>
        <v>17</v>
      </c>
      <c r="Z64" s="93">
        <v>72.55</v>
      </c>
      <c r="AA64" s="93">
        <f t="shared" si="10"/>
        <v>72.2</v>
      </c>
    </row>
    <row r="65" ht="15.75" customHeight="1">
      <c r="A65" s="98">
        <v>43090.0</v>
      </c>
      <c r="B65" s="99" t="str">
        <f>VLOOKUP($A65,'BankNifty Spot'!$B$2:$I$1099,8,0)</f>
        <v>PE</v>
      </c>
      <c r="C65" s="99">
        <f>VLOOKUP($A65,'BankNifty Spot'!$B$2:$J$1099,9,0)</f>
        <v>25500</v>
      </c>
      <c r="D65" s="99">
        <v>29.95</v>
      </c>
      <c r="E65" s="99">
        <v>42.5</v>
      </c>
      <c r="F65" s="99">
        <v>0.05</v>
      </c>
      <c r="G65" s="99">
        <v>0.7</v>
      </c>
      <c r="H65" s="100">
        <f>VLOOKUP($A65,'BankNifty Spot'!$B$2:$H$577,7,0)</f>
        <v>0.06466940453</v>
      </c>
      <c r="I65" s="101" t="s">
        <v>71</v>
      </c>
      <c r="J65" s="99">
        <v>2017.0</v>
      </c>
      <c r="K65" s="101" t="s">
        <v>71</v>
      </c>
      <c r="L65" s="99">
        <f t="shared" si="18"/>
        <v>29.25</v>
      </c>
      <c r="M65" s="99">
        <f t="shared" si="11"/>
        <v>0</v>
      </c>
      <c r="N65" s="99">
        <f t="shared" si="19"/>
        <v>29.25</v>
      </c>
      <c r="O65" s="99">
        <f t="shared" si="12"/>
        <v>0</v>
      </c>
      <c r="P65" s="99">
        <f t="shared" si="3"/>
        <v>0</v>
      </c>
      <c r="Q65" s="102">
        <f>VLOOKUP($A65,'BankNifty Spot'!$B$6:$C$1099,2,0)</f>
        <v>25608.25</v>
      </c>
      <c r="R65" s="93">
        <f t="shared" si="4"/>
        <v>512165</v>
      </c>
      <c r="S65" s="93">
        <f t="shared" si="5"/>
        <v>46094.85</v>
      </c>
      <c r="T65" s="93">
        <f t="shared" si="6"/>
        <v>585</v>
      </c>
      <c r="U65" s="103">
        <f t="shared" si="7"/>
        <v>1.269122256</v>
      </c>
      <c r="V65" s="99">
        <f t="shared" si="13"/>
        <v>0</v>
      </c>
      <c r="W65" s="78" t="s">
        <v>211</v>
      </c>
      <c r="X65" s="93" t="str">
        <f t="shared" si="8"/>
        <v>Dec</v>
      </c>
      <c r="Y65" s="93" t="str">
        <f t="shared" si="9"/>
        <v>17</v>
      </c>
      <c r="Z65" s="93">
        <v>28.2</v>
      </c>
      <c r="AA65" s="93">
        <f t="shared" si="10"/>
        <v>27.5</v>
      </c>
    </row>
    <row r="66" ht="15.75" customHeight="1">
      <c r="A66" s="98">
        <v>43097.0</v>
      </c>
      <c r="B66" s="99" t="str">
        <f>VLOOKUP($A66,'BankNifty Spot'!$B$2:$I$1099,8,0)</f>
        <v>CE</v>
      </c>
      <c r="C66" s="99">
        <f>VLOOKUP($A66,'BankNifty Spot'!$B$2:$J$1099,9,0)</f>
        <v>25600</v>
      </c>
      <c r="D66" s="99">
        <v>13.8</v>
      </c>
      <c r="E66" s="99">
        <v>34.05</v>
      </c>
      <c r="F66" s="99">
        <v>0.05</v>
      </c>
      <c r="G66" s="99">
        <v>1.3</v>
      </c>
      <c r="H66" s="100">
        <f>VLOOKUP($A66,'BankNifty Spot'!$B$2:$H$577,7,0)</f>
        <v>-0.127274617</v>
      </c>
      <c r="I66" s="101" t="s">
        <v>71</v>
      </c>
      <c r="J66" s="99">
        <v>2017.0</v>
      </c>
      <c r="K66" s="101" t="s">
        <v>71</v>
      </c>
      <c r="L66" s="99">
        <f t="shared" si="18"/>
        <v>12.5</v>
      </c>
      <c r="M66" s="99">
        <f t="shared" si="11"/>
        <v>0</v>
      </c>
      <c r="N66" s="99">
        <f t="shared" si="19"/>
        <v>-13.8</v>
      </c>
      <c r="O66" s="99">
        <f t="shared" si="12"/>
        <v>-13.8</v>
      </c>
      <c r="P66" s="99">
        <f t="shared" si="3"/>
        <v>0</v>
      </c>
      <c r="Q66" s="102">
        <f>VLOOKUP($A66,'BankNifty Spot'!$B$6:$C$1099,2,0)</f>
        <v>25463.6</v>
      </c>
      <c r="R66" s="93">
        <f t="shared" si="4"/>
        <v>509272</v>
      </c>
      <c r="S66" s="93">
        <f t="shared" si="5"/>
        <v>45834.48</v>
      </c>
      <c r="T66" s="93">
        <f t="shared" si="6"/>
        <v>-276</v>
      </c>
      <c r="U66" s="103">
        <f t="shared" si="7"/>
        <v>-0.6021667531</v>
      </c>
      <c r="V66" s="99">
        <f t="shared" si="13"/>
        <v>-0.6021667531</v>
      </c>
      <c r="W66" s="78" t="s">
        <v>212</v>
      </c>
      <c r="X66" s="93" t="str">
        <f t="shared" si="8"/>
        <v>Dec</v>
      </c>
      <c r="Y66" s="93" t="str">
        <f t="shared" si="9"/>
        <v>17</v>
      </c>
      <c r="Z66" s="93">
        <v>26.0</v>
      </c>
      <c r="AA66" s="93">
        <f t="shared" si="10"/>
        <v>-1.6</v>
      </c>
    </row>
    <row r="67" ht="15.75" customHeight="1">
      <c r="A67" s="98">
        <v>43104.0</v>
      </c>
      <c r="B67" s="99" t="str">
        <f>VLOOKUP($A67,'BankNifty Spot'!$B$2:$I$1099,8,0)</f>
        <v>PE</v>
      </c>
      <c r="C67" s="99">
        <f>VLOOKUP($A67,'BankNifty Spot'!$B$2:$J$1099,9,0)</f>
        <v>25300</v>
      </c>
      <c r="D67" s="99">
        <v>32.95</v>
      </c>
      <c r="E67" s="99">
        <v>37.5</v>
      </c>
      <c r="F67" s="99">
        <v>0.05</v>
      </c>
      <c r="G67" s="99">
        <v>0.15</v>
      </c>
      <c r="H67" s="100">
        <f>VLOOKUP($A67,'BankNifty Spot'!$B$2:$H$577,7,0)</f>
        <v>0.193731091</v>
      </c>
      <c r="I67" s="101" t="s">
        <v>72</v>
      </c>
      <c r="J67" s="99">
        <v>2018.0</v>
      </c>
      <c r="K67" s="101" t="s">
        <v>72</v>
      </c>
      <c r="L67" s="99">
        <f t="shared" si="18"/>
        <v>32.8</v>
      </c>
      <c r="M67" s="99">
        <f t="shared" si="11"/>
        <v>0</v>
      </c>
      <c r="N67" s="99">
        <f t="shared" si="19"/>
        <v>32.8</v>
      </c>
      <c r="O67" s="99">
        <f t="shared" si="12"/>
        <v>0</v>
      </c>
      <c r="P67" s="99">
        <f t="shared" si="3"/>
        <v>0</v>
      </c>
      <c r="Q67" s="102">
        <f>VLOOKUP($A67,'BankNifty Spot'!$B$6:$C$1099,2,0)</f>
        <v>25367.65</v>
      </c>
      <c r="R67" s="93">
        <f t="shared" si="4"/>
        <v>507353</v>
      </c>
      <c r="S67" s="93">
        <f t="shared" si="5"/>
        <v>45661.77</v>
      </c>
      <c r="T67" s="93">
        <f t="shared" si="6"/>
        <v>656</v>
      </c>
      <c r="U67" s="103">
        <f t="shared" si="7"/>
        <v>1.436650397</v>
      </c>
      <c r="V67" s="99">
        <f t="shared" si="13"/>
        <v>0</v>
      </c>
      <c r="W67" s="78" t="s">
        <v>213</v>
      </c>
      <c r="X67" s="93" t="str">
        <f t="shared" si="8"/>
        <v>Jan</v>
      </c>
      <c r="Y67" s="93" t="str">
        <f t="shared" si="9"/>
        <v>18</v>
      </c>
      <c r="Z67" s="93">
        <v>33.65</v>
      </c>
      <c r="AA67" s="93">
        <f t="shared" si="10"/>
        <v>33.5</v>
      </c>
    </row>
    <row r="68" ht="15.75" customHeight="1">
      <c r="A68" s="98">
        <v>43111.0</v>
      </c>
      <c r="B68" s="99" t="str">
        <f>VLOOKUP($A68,'BankNifty Spot'!$B$2:$I$1099,8,0)</f>
        <v>PE</v>
      </c>
      <c r="C68" s="99">
        <f>VLOOKUP($A68,'BankNifty Spot'!$B$2:$J$1099,9,0)</f>
        <v>25500</v>
      </c>
      <c r="D68" s="99">
        <v>18.1</v>
      </c>
      <c r="E68" s="99">
        <v>29.4</v>
      </c>
      <c r="F68" s="99">
        <v>0.05</v>
      </c>
      <c r="G68" s="99">
        <v>0.1</v>
      </c>
      <c r="H68" s="100">
        <f>VLOOKUP($A68,'BankNifty Spot'!$B$2:$H$577,7,0)</f>
        <v>0.04254937093</v>
      </c>
      <c r="I68" s="101" t="s">
        <v>72</v>
      </c>
      <c r="J68" s="99">
        <v>2018.0</v>
      </c>
      <c r="K68" s="101" t="s">
        <v>72</v>
      </c>
      <c r="L68" s="99">
        <f t="shared" si="18"/>
        <v>18</v>
      </c>
      <c r="M68" s="99">
        <f t="shared" si="11"/>
        <v>0</v>
      </c>
      <c r="N68" s="99">
        <f t="shared" si="19"/>
        <v>18</v>
      </c>
      <c r="O68" s="99">
        <f t="shared" si="12"/>
        <v>0</v>
      </c>
      <c r="P68" s="99">
        <f t="shared" si="3"/>
        <v>0</v>
      </c>
      <c r="Q68" s="102">
        <f>VLOOKUP($A68,'BankNifty Spot'!$B$6:$C$1099,2,0)</f>
        <v>25628.2</v>
      </c>
      <c r="R68" s="93">
        <f t="shared" si="4"/>
        <v>512564</v>
      </c>
      <c r="S68" s="93">
        <f t="shared" si="5"/>
        <v>46130.76</v>
      </c>
      <c r="T68" s="93">
        <f t="shared" si="6"/>
        <v>360</v>
      </c>
      <c r="U68" s="103">
        <f t="shared" si="7"/>
        <v>0.7803903513</v>
      </c>
      <c r="V68" s="99">
        <f t="shared" si="13"/>
        <v>0</v>
      </c>
      <c r="W68" s="78" t="s">
        <v>214</v>
      </c>
      <c r="X68" s="93" t="str">
        <f t="shared" si="8"/>
        <v>Jan</v>
      </c>
      <c r="Y68" s="93" t="str">
        <f t="shared" si="9"/>
        <v>18</v>
      </c>
      <c r="Z68" s="93">
        <v>19.6</v>
      </c>
      <c r="AA68" s="93">
        <f t="shared" si="10"/>
        <v>19.5</v>
      </c>
    </row>
    <row r="69" ht="15.75" customHeight="1">
      <c r="A69" s="98">
        <v>43118.0</v>
      </c>
      <c r="B69" s="99" t="str">
        <f>VLOOKUP($A69,'BankNifty Spot'!$B$2:$I$1099,8,0)</f>
        <v>PE</v>
      </c>
      <c r="C69" s="99">
        <f>VLOOKUP($A69,'BankNifty Spot'!$B$2:$J$1099,9,0)</f>
        <v>26700</v>
      </c>
      <c r="D69" s="99">
        <v>55.0</v>
      </c>
      <c r="E69" s="99">
        <v>260.0</v>
      </c>
      <c r="F69" s="99">
        <v>9.0</v>
      </c>
      <c r="G69" s="99">
        <v>161.0</v>
      </c>
      <c r="H69" s="104">
        <f>VLOOKUP($A69,'BankNifty Spot'!$B$2:$H$577,7,0)</f>
        <v>3.0311955</v>
      </c>
      <c r="I69" s="101" t="s">
        <v>72</v>
      </c>
      <c r="J69" s="99">
        <v>2018.0</v>
      </c>
      <c r="K69" s="101" t="s">
        <v>72</v>
      </c>
      <c r="L69" s="99">
        <v>0.0</v>
      </c>
      <c r="M69" s="99">
        <f t="shared" si="11"/>
        <v>0</v>
      </c>
      <c r="N69" s="99">
        <v>0.0</v>
      </c>
      <c r="O69" s="99">
        <f t="shared" si="12"/>
        <v>0</v>
      </c>
      <c r="P69" s="99">
        <f t="shared" si="3"/>
        <v>0</v>
      </c>
      <c r="Q69" s="102">
        <f>VLOOKUP($A69,'BankNifty Spot'!$B$6:$C$1099,2,0)</f>
        <v>26762.25</v>
      </c>
      <c r="R69" s="93">
        <f t="shared" si="4"/>
        <v>535245</v>
      </c>
      <c r="S69" s="93">
        <f t="shared" si="5"/>
        <v>48172.05</v>
      </c>
      <c r="T69" s="93">
        <f t="shared" si="6"/>
        <v>0</v>
      </c>
      <c r="U69" s="103">
        <f t="shared" si="7"/>
        <v>0</v>
      </c>
      <c r="V69" s="99">
        <f t="shared" si="13"/>
        <v>0</v>
      </c>
      <c r="W69" s="78" t="s">
        <v>215</v>
      </c>
      <c r="X69" s="93" t="str">
        <f t="shared" si="8"/>
        <v>Jan</v>
      </c>
      <c r="Y69" s="93" t="str">
        <f t="shared" si="9"/>
        <v>18</v>
      </c>
      <c r="Z69" s="93">
        <v>126.15</v>
      </c>
      <c r="AA69" s="93">
        <f t="shared" si="10"/>
        <v>16.15</v>
      </c>
    </row>
    <row r="70" ht="15.75" customHeight="1">
      <c r="A70" s="98">
        <v>43125.0</v>
      </c>
      <c r="B70" s="99" t="str">
        <f>VLOOKUP($A70,'BankNifty Spot'!$B$2:$I$1099,8,0)</f>
        <v>PE</v>
      </c>
      <c r="C70" s="99">
        <f>VLOOKUP($A70,'BankNifty Spot'!$B$2:$J$1099,9,0)</f>
        <v>27300</v>
      </c>
      <c r="D70" s="99">
        <v>56.15</v>
      </c>
      <c r="E70" s="99">
        <v>199.0</v>
      </c>
      <c r="F70" s="99">
        <v>0.05</v>
      </c>
      <c r="G70" s="99">
        <v>4.35</v>
      </c>
      <c r="H70" s="100">
        <f>VLOOKUP($A70,'BankNifty Spot'!$B$2:$H$577,7,0)</f>
        <v>0.05675482827</v>
      </c>
      <c r="I70" s="101" t="s">
        <v>72</v>
      </c>
      <c r="J70" s="99">
        <v>2018.0</v>
      </c>
      <c r="K70" s="101" t="s">
        <v>72</v>
      </c>
      <c r="L70" s="99">
        <f t="shared" ref="L70:L76" si="20">(D70-G70)</f>
        <v>51.8</v>
      </c>
      <c r="M70" s="99">
        <f t="shared" si="11"/>
        <v>0</v>
      </c>
      <c r="N70" s="99">
        <f t="shared" ref="N70:N76" si="21">(IF(E70&gt;(D70*2),D70-(D70*2),D70-G70))</f>
        <v>-56.15</v>
      </c>
      <c r="O70" s="99">
        <f t="shared" si="12"/>
        <v>-56.15</v>
      </c>
      <c r="P70" s="99">
        <f t="shared" si="3"/>
        <v>0</v>
      </c>
      <c r="Q70" s="102">
        <f>VLOOKUP($A70,'BankNifty Spot'!$B$6:$C$1099,2,0)</f>
        <v>27414.1</v>
      </c>
      <c r="R70" s="93">
        <f t="shared" si="4"/>
        <v>548282</v>
      </c>
      <c r="S70" s="93">
        <f t="shared" si="5"/>
        <v>49345.38</v>
      </c>
      <c r="T70" s="93">
        <f t="shared" si="6"/>
        <v>-1123</v>
      </c>
      <c r="U70" s="103">
        <f t="shared" si="7"/>
        <v>-2.275795627</v>
      </c>
      <c r="V70" s="99">
        <f t="shared" si="13"/>
        <v>-2.275795627</v>
      </c>
      <c r="W70" s="78" t="s">
        <v>216</v>
      </c>
      <c r="X70" s="93" t="str">
        <f t="shared" si="8"/>
        <v>Jan</v>
      </c>
      <c r="Y70" s="93" t="str">
        <f t="shared" si="9"/>
        <v>18</v>
      </c>
      <c r="Z70" s="93">
        <v>59.0</v>
      </c>
      <c r="AA70" s="93">
        <f t="shared" si="10"/>
        <v>-53.3</v>
      </c>
    </row>
    <row r="71" ht="15.75" customHeight="1">
      <c r="A71" s="98">
        <v>43132.0</v>
      </c>
      <c r="B71" s="99" t="str">
        <f>VLOOKUP($A71,'BankNifty Spot'!$B$2:$I$1099,8,0)</f>
        <v>CE</v>
      </c>
      <c r="C71" s="99">
        <f>VLOOKUP($A71,'BankNifty Spot'!$B$2:$J$1099,9,0)</f>
        <v>27400</v>
      </c>
      <c r="D71" s="99">
        <v>266.8</v>
      </c>
      <c r="E71" s="99">
        <v>325.0</v>
      </c>
      <c r="F71" s="99">
        <v>0.05</v>
      </c>
      <c r="G71" s="99">
        <v>1.6</v>
      </c>
      <c r="H71" s="100">
        <f>VLOOKUP($A71,'BankNifty Spot'!$B$2:$H$577,7,0)</f>
        <v>-0.1628958945</v>
      </c>
      <c r="I71" s="101" t="s">
        <v>73</v>
      </c>
      <c r="J71" s="99">
        <v>2018.0</v>
      </c>
      <c r="K71" s="101" t="s">
        <v>73</v>
      </c>
      <c r="L71" s="99">
        <f t="shared" si="20"/>
        <v>265.2</v>
      </c>
      <c r="M71" s="99">
        <f t="shared" si="11"/>
        <v>0</v>
      </c>
      <c r="N71" s="99">
        <f t="shared" si="21"/>
        <v>265.2</v>
      </c>
      <c r="O71" s="99">
        <f t="shared" si="12"/>
        <v>0</v>
      </c>
      <c r="P71" s="99">
        <f t="shared" si="3"/>
        <v>0</v>
      </c>
      <c r="Q71" s="102">
        <f>VLOOKUP($A71,'BankNifty Spot'!$B$6:$C$1099,2,0)</f>
        <v>27334.85</v>
      </c>
      <c r="R71" s="93">
        <f t="shared" si="4"/>
        <v>546697</v>
      </c>
      <c r="S71" s="93">
        <f t="shared" si="5"/>
        <v>49202.73</v>
      </c>
      <c r="T71" s="93">
        <f t="shared" si="6"/>
        <v>5304</v>
      </c>
      <c r="U71" s="103">
        <f t="shared" si="7"/>
        <v>10.77988965</v>
      </c>
      <c r="V71" s="99">
        <f t="shared" si="13"/>
        <v>0</v>
      </c>
      <c r="W71" s="78" t="s">
        <v>217</v>
      </c>
      <c r="X71" s="93" t="str">
        <f t="shared" si="8"/>
        <v>Feb</v>
      </c>
      <c r="Y71" s="93" t="str">
        <f t="shared" si="9"/>
        <v>18</v>
      </c>
      <c r="Z71" s="93">
        <v>243.3</v>
      </c>
      <c r="AA71" s="93">
        <f t="shared" si="10"/>
        <v>241.7</v>
      </c>
    </row>
    <row r="72" ht="15.75" customHeight="1">
      <c r="A72" s="98">
        <v>43139.0</v>
      </c>
      <c r="B72" s="99" t="str">
        <f>VLOOKUP($A72,'BankNifty Spot'!$B$2:$I$1099,8,0)</f>
        <v>PE</v>
      </c>
      <c r="C72" s="99">
        <f>VLOOKUP($A72,'BankNifty Spot'!$B$2:$J$1099,9,0)</f>
        <v>25700</v>
      </c>
      <c r="D72" s="99">
        <v>124.3</v>
      </c>
      <c r="E72" s="99">
        <v>175.9</v>
      </c>
      <c r="F72" s="99">
        <v>0.05</v>
      </c>
      <c r="G72" s="99">
        <v>0.3</v>
      </c>
      <c r="H72" s="100">
        <f>VLOOKUP($A72,'BankNifty Spot'!$B$2:$H$577,7,0)</f>
        <v>0.350019478</v>
      </c>
      <c r="I72" s="101" t="s">
        <v>73</v>
      </c>
      <c r="J72" s="99">
        <v>2018.0</v>
      </c>
      <c r="K72" s="101" t="s">
        <v>73</v>
      </c>
      <c r="L72" s="99">
        <f t="shared" si="20"/>
        <v>124</v>
      </c>
      <c r="M72" s="99">
        <f t="shared" si="11"/>
        <v>0</v>
      </c>
      <c r="N72" s="99">
        <f t="shared" si="21"/>
        <v>124</v>
      </c>
      <c r="O72" s="99">
        <f t="shared" si="12"/>
        <v>0</v>
      </c>
      <c r="P72" s="99">
        <f t="shared" si="3"/>
        <v>0</v>
      </c>
      <c r="Q72" s="102">
        <f>VLOOKUP($A72,'BankNifty Spot'!$B$6:$C$1099,2,0)</f>
        <v>25759.85</v>
      </c>
      <c r="R72" s="93">
        <f t="shared" si="4"/>
        <v>515197</v>
      </c>
      <c r="S72" s="93">
        <f t="shared" si="5"/>
        <v>46367.73</v>
      </c>
      <c r="T72" s="93">
        <f t="shared" si="6"/>
        <v>2480</v>
      </c>
      <c r="U72" s="103">
        <f t="shared" si="7"/>
        <v>5.348547363</v>
      </c>
      <c r="V72" s="99">
        <f t="shared" si="13"/>
        <v>0</v>
      </c>
      <c r="W72" s="78" t="s">
        <v>218</v>
      </c>
      <c r="X72" s="93" t="str">
        <f t="shared" si="8"/>
        <v>Feb</v>
      </c>
      <c r="Y72" s="93" t="str">
        <f t="shared" si="9"/>
        <v>18</v>
      </c>
      <c r="Z72" s="93">
        <v>131.2</v>
      </c>
      <c r="AA72" s="93">
        <f t="shared" si="10"/>
        <v>130.9</v>
      </c>
    </row>
    <row r="73" ht="15.75" customHeight="1">
      <c r="A73" s="98">
        <v>43146.0</v>
      </c>
      <c r="B73" s="99" t="str">
        <f>VLOOKUP($A73,'BankNifty Spot'!$B$2:$I$1099,8,0)</f>
        <v>PE</v>
      </c>
      <c r="C73" s="99">
        <f>VLOOKUP($A73,'BankNifty Spot'!$B$2:$J$1099,9,0)</f>
        <v>25300</v>
      </c>
      <c r="D73" s="99">
        <v>98.4</v>
      </c>
      <c r="E73" s="99">
        <v>118.55</v>
      </c>
      <c r="F73" s="99">
        <v>0.05</v>
      </c>
      <c r="G73" s="99">
        <v>1.4</v>
      </c>
      <c r="H73" s="100">
        <f>VLOOKUP($A73,'BankNifty Spot'!$B$2:$H$577,7,0)</f>
        <v>0.07754155774</v>
      </c>
      <c r="I73" s="101" t="s">
        <v>73</v>
      </c>
      <c r="J73" s="99">
        <v>2018.0</v>
      </c>
      <c r="K73" s="101" t="s">
        <v>73</v>
      </c>
      <c r="L73" s="99">
        <f t="shared" si="20"/>
        <v>97</v>
      </c>
      <c r="M73" s="99">
        <f t="shared" si="11"/>
        <v>0</v>
      </c>
      <c r="N73" s="99">
        <f t="shared" si="21"/>
        <v>97</v>
      </c>
      <c r="O73" s="99">
        <f t="shared" si="12"/>
        <v>0</v>
      </c>
      <c r="P73" s="99">
        <f t="shared" si="3"/>
        <v>0</v>
      </c>
      <c r="Q73" s="102">
        <f>VLOOKUP($A73,'BankNifty Spot'!$B$6:$C$1099,2,0)</f>
        <v>25360.9</v>
      </c>
      <c r="R73" s="93">
        <f t="shared" si="4"/>
        <v>507218</v>
      </c>
      <c r="S73" s="93">
        <f t="shared" si="5"/>
        <v>45649.62</v>
      </c>
      <c r="T73" s="93">
        <f t="shared" si="6"/>
        <v>1940</v>
      </c>
      <c r="U73" s="103">
        <f t="shared" si="7"/>
        <v>4.249761553</v>
      </c>
      <c r="V73" s="99">
        <f t="shared" si="13"/>
        <v>0</v>
      </c>
      <c r="W73" s="78" t="s">
        <v>219</v>
      </c>
      <c r="X73" s="93" t="str">
        <f t="shared" si="8"/>
        <v>Feb</v>
      </c>
      <c r="Y73" s="93" t="str">
        <f t="shared" si="9"/>
        <v>18</v>
      </c>
      <c r="Z73" s="93">
        <v>55.0</v>
      </c>
      <c r="AA73" s="93">
        <f t="shared" si="10"/>
        <v>53.6</v>
      </c>
    </row>
    <row r="74" ht="15.75" customHeight="1">
      <c r="A74" s="98">
        <v>43160.0</v>
      </c>
      <c r="B74" s="99" t="str">
        <f>VLOOKUP($A74,'BankNifty Spot'!$B$2:$I$1099,8,0)</f>
        <v>CE</v>
      </c>
      <c r="C74" s="99">
        <f>VLOOKUP($A74,'BankNifty Spot'!$B$2:$J$1099,9,0)</f>
        <v>25100</v>
      </c>
      <c r="D74" s="99">
        <v>54.0</v>
      </c>
      <c r="E74" s="99">
        <v>149.0</v>
      </c>
      <c r="F74" s="99">
        <v>0.05</v>
      </c>
      <c r="G74" s="99">
        <v>0.25</v>
      </c>
      <c r="H74" s="100">
        <f>VLOOKUP($A74,'BankNifty Spot'!$B$2:$H$577,7,0)</f>
        <v>-0.3387447525</v>
      </c>
      <c r="I74" s="101" t="s">
        <v>74</v>
      </c>
      <c r="J74" s="99">
        <v>2018.0</v>
      </c>
      <c r="K74" s="101" t="s">
        <v>74</v>
      </c>
      <c r="L74" s="99">
        <f t="shared" si="20"/>
        <v>53.75</v>
      </c>
      <c r="M74" s="99">
        <f t="shared" si="11"/>
        <v>0</v>
      </c>
      <c r="N74" s="99">
        <f t="shared" si="21"/>
        <v>-54</v>
      </c>
      <c r="O74" s="99">
        <f t="shared" si="12"/>
        <v>-54</v>
      </c>
      <c r="P74" s="99">
        <f t="shared" si="3"/>
        <v>0</v>
      </c>
      <c r="Q74" s="102">
        <f>VLOOKUP($A74,'BankNifty Spot'!$B$6:$C$1099,2,0)</f>
        <v>25022.35</v>
      </c>
      <c r="R74" s="93">
        <f t="shared" si="4"/>
        <v>500447</v>
      </c>
      <c r="S74" s="93">
        <f t="shared" si="5"/>
        <v>45040.23</v>
      </c>
      <c r="T74" s="93">
        <f t="shared" si="6"/>
        <v>-1080</v>
      </c>
      <c r="U74" s="103">
        <f t="shared" si="7"/>
        <v>-2.397856316</v>
      </c>
      <c r="V74" s="99">
        <f t="shared" si="13"/>
        <v>-2.397856316</v>
      </c>
      <c r="W74" s="78" t="s">
        <v>220</v>
      </c>
      <c r="X74" s="93" t="str">
        <f t="shared" si="8"/>
        <v>Mar</v>
      </c>
      <c r="Y74" s="93" t="str">
        <f t="shared" si="9"/>
        <v>18</v>
      </c>
      <c r="Z74" s="93">
        <v>92.2</v>
      </c>
      <c r="AA74" s="93">
        <f t="shared" si="10"/>
        <v>-15.8</v>
      </c>
    </row>
    <row r="75" ht="15.75" customHeight="1">
      <c r="A75" s="98">
        <v>43167.0</v>
      </c>
      <c r="B75" s="99" t="str">
        <f>VLOOKUP($A75,'BankNifty Spot'!$B$2:$I$1099,8,0)</f>
        <v>PE</v>
      </c>
      <c r="C75" s="99">
        <f>VLOOKUP($A75,'BankNifty Spot'!$B$2:$J$1099,9,0)</f>
        <v>24200</v>
      </c>
      <c r="D75" s="99">
        <v>62.75</v>
      </c>
      <c r="E75" s="99">
        <v>167.5</v>
      </c>
      <c r="F75" s="99">
        <v>0.05</v>
      </c>
      <c r="G75" s="99">
        <v>0.15</v>
      </c>
      <c r="H75" s="100">
        <f>VLOOKUP($A75,'BankNifty Spot'!$B$2:$H$577,7,0)</f>
        <v>0.5792633659</v>
      </c>
      <c r="I75" s="101" t="s">
        <v>74</v>
      </c>
      <c r="J75" s="99">
        <v>2018.0</v>
      </c>
      <c r="K75" s="101" t="s">
        <v>74</v>
      </c>
      <c r="L75" s="99">
        <f t="shared" si="20"/>
        <v>62.6</v>
      </c>
      <c r="M75" s="99">
        <f t="shared" si="11"/>
        <v>0</v>
      </c>
      <c r="N75" s="99">
        <f t="shared" si="21"/>
        <v>-62.75</v>
      </c>
      <c r="O75" s="99">
        <f t="shared" si="12"/>
        <v>-116.75</v>
      </c>
      <c r="P75" s="99">
        <f t="shared" si="3"/>
        <v>0</v>
      </c>
      <c r="Q75" s="102">
        <f>VLOOKUP($A75,'BankNifty Spot'!$B$6:$C$1099,2,0)</f>
        <v>24273.9</v>
      </c>
      <c r="R75" s="93">
        <f t="shared" si="4"/>
        <v>485478</v>
      </c>
      <c r="S75" s="93">
        <f t="shared" si="5"/>
        <v>43693.02</v>
      </c>
      <c r="T75" s="93">
        <f t="shared" si="6"/>
        <v>-1255</v>
      </c>
      <c r="U75" s="103">
        <f t="shared" si="7"/>
        <v>-2.872312328</v>
      </c>
      <c r="V75" s="99">
        <f t="shared" si="13"/>
        <v>-5.270168645</v>
      </c>
      <c r="W75" s="78" t="s">
        <v>221</v>
      </c>
      <c r="X75" s="93" t="str">
        <f t="shared" si="8"/>
        <v>Mar</v>
      </c>
      <c r="Y75" s="93" t="str">
        <f t="shared" si="9"/>
        <v>18</v>
      </c>
      <c r="Z75" s="93">
        <v>45.5</v>
      </c>
      <c r="AA75" s="93">
        <f t="shared" si="10"/>
        <v>-80</v>
      </c>
    </row>
    <row r="76" ht="15.75" customHeight="1">
      <c r="A76" s="98">
        <v>43174.0</v>
      </c>
      <c r="B76" s="99" t="str">
        <f>VLOOKUP($A76,'BankNifty Spot'!$B$2:$I$1099,8,0)</f>
        <v>PE</v>
      </c>
      <c r="C76" s="99">
        <f>VLOOKUP($A76,'BankNifty Spot'!$B$2:$J$1099,9,0)</f>
        <v>24800</v>
      </c>
      <c r="D76" s="99">
        <v>79.85</v>
      </c>
      <c r="E76" s="99">
        <v>97.8</v>
      </c>
      <c r="F76" s="99">
        <v>1.0</v>
      </c>
      <c r="G76" s="99">
        <v>5.45</v>
      </c>
      <c r="H76" s="100">
        <f>VLOOKUP($A76,'BankNifty Spot'!$B$2:$H$577,7,0)</f>
        <v>0.01066327588</v>
      </c>
      <c r="I76" s="101" t="s">
        <v>74</v>
      </c>
      <c r="J76" s="99">
        <v>2018.0</v>
      </c>
      <c r="K76" s="101" t="s">
        <v>74</v>
      </c>
      <c r="L76" s="99">
        <f t="shared" si="20"/>
        <v>74.4</v>
      </c>
      <c r="M76" s="99">
        <f t="shared" si="11"/>
        <v>0</v>
      </c>
      <c r="N76" s="99">
        <f t="shared" si="21"/>
        <v>74.4</v>
      </c>
      <c r="O76" s="99">
        <f t="shared" si="12"/>
        <v>-42.35</v>
      </c>
      <c r="P76" s="99">
        <f t="shared" si="3"/>
        <v>0</v>
      </c>
      <c r="Q76" s="102">
        <f>VLOOKUP($A76,'BankNifty Spot'!$B$6:$C$1099,2,0)</f>
        <v>24854.3</v>
      </c>
      <c r="R76" s="93">
        <f t="shared" si="4"/>
        <v>497086</v>
      </c>
      <c r="S76" s="93">
        <f t="shared" si="5"/>
        <v>44737.74</v>
      </c>
      <c r="T76" s="93">
        <f t="shared" si="6"/>
        <v>1488</v>
      </c>
      <c r="U76" s="103">
        <f t="shared" si="7"/>
        <v>3.326050891</v>
      </c>
      <c r="V76" s="99">
        <f t="shared" si="13"/>
        <v>-1.944117753</v>
      </c>
      <c r="W76" s="78" t="s">
        <v>222</v>
      </c>
      <c r="X76" s="93" t="str">
        <f t="shared" si="8"/>
        <v>Mar</v>
      </c>
      <c r="Y76" s="93" t="str">
        <f t="shared" si="9"/>
        <v>18</v>
      </c>
      <c r="Z76" s="93">
        <v>68.65</v>
      </c>
      <c r="AA76" s="93">
        <f t="shared" si="10"/>
        <v>63.2</v>
      </c>
    </row>
    <row r="77" ht="15.75" customHeight="1">
      <c r="A77" s="98">
        <v>43195.0</v>
      </c>
      <c r="B77" s="99" t="str">
        <f>VLOOKUP($A77,'BankNifty Spot'!$B$2:$I$1099,8,0)</f>
        <v>PE</v>
      </c>
      <c r="C77" s="99">
        <f>VLOOKUP($A77,'BankNifty Spot'!$B$2:$J$1099,9,0)</f>
        <v>24300</v>
      </c>
      <c r="D77" s="99">
        <v>61.0</v>
      </c>
      <c r="E77" s="99">
        <v>77.1</v>
      </c>
      <c r="F77" s="99">
        <v>0.05</v>
      </c>
      <c r="G77" s="99">
        <v>0.1</v>
      </c>
      <c r="H77" s="104">
        <f>VLOOKUP($A77,'BankNifty Spot'!$B$2:$H$577,7,0)</f>
        <v>1.098033527</v>
      </c>
      <c r="I77" s="101" t="s">
        <v>75</v>
      </c>
      <c r="J77" s="99">
        <v>2018.0</v>
      </c>
      <c r="K77" s="101" t="s">
        <v>75</v>
      </c>
      <c r="L77" s="99">
        <v>0.0</v>
      </c>
      <c r="M77" s="99">
        <f t="shared" si="11"/>
        <v>0</v>
      </c>
      <c r="N77" s="99">
        <v>0.0</v>
      </c>
      <c r="O77" s="99">
        <f t="shared" si="12"/>
        <v>-42.35</v>
      </c>
      <c r="P77" s="99">
        <f t="shared" si="3"/>
        <v>0</v>
      </c>
      <c r="Q77" s="102">
        <f>VLOOKUP($A77,'BankNifty Spot'!$B$6:$C$1099,2,0)</f>
        <v>24394.45</v>
      </c>
      <c r="R77" s="93">
        <f t="shared" si="4"/>
        <v>487889</v>
      </c>
      <c r="S77" s="93">
        <f t="shared" si="5"/>
        <v>43910.01</v>
      </c>
      <c r="T77" s="93">
        <f t="shared" si="6"/>
        <v>0</v>
      </c>
      <c r="U77" s="103">
        <f t="shared" si="7"/>
        <v>0</v>
      </c>
      <c r="V77" s="99">
        <f t="shared" si="13"/>
        <v>-1.944117753</v>
      </c>
      <c r="W77" s="78" t="s">
        <v>223</v>
      </c>
      <c r="X77" s="93" t="str">
        <f t="shared" si="8"/>
        <v>Apr</v>
      </c>
      <c r="Y77" s="93" t="str">
        <f t="shared" si="9"/>
        <v>18</v>
      </c>
      <c r="Z77" s="93">
        <v>23.3</v>
      </c>
      <c r="AA77" s="93">
        <f t="shared" si="10"/>
        <v>23.2</v>
      </c>
    </row>
    <row r="78" ht="15.75" customHeight="1">
      <c r="A78" s="98">
        <v>43202.0</v>
      </c>
      <c r="B78" s="99" t="str">
        <f>VLOOKUP($A78,'BankNifty Spot'!$B$2:$I$1099,8,0)</f>
        <v>CE</v>
      </c>
      <c r="C78" s="99">
        <f>VLOOKUP($A78,'BankNifty Spot'!$B$2:$J$1099,9,0)</f>
        <v>25200</v>
      </c>
      <c r="D78" s="99">
        <v>30.0</v>
      </c>
      <c r="E78" s="99">
        <v>53.0</v>
      </c>
      <c r="F78" s="99">
        <v>0.05</v>
      </c>
      <c r="G78" s="99">
        <v>3.55</v>
      </c>
      <c r="H78" s="100">
        <f>VLOOKUP($A78,'BankNifty Spot'!$B$2:$H$577,7,0)</f>
        <v>-0.08506569183</v>
      </c>
      <c r="I78" s="101" t="s">
        <v>75</v>
      </c>
      <c r="J78" s="99">
        <v>2018.0</v>
      </c>
      <c r="K78" s="101" t="s">
        <v>75</v>
      </c>
      <c r="L78" s="99">
        <f t="shared" ref="L78:L98" si="22">(D78-G78)</f>
        <v>26.45</v>
      </c>
      <c r="M78" s="99">
        <f t="shared" si="11"/>
        <v>0</v>
      </c>
      <c r="N78" s="99">
        <f t="shared" ref="N78:N98" si="23">(IF(E78&gt;(D78*2),D78-(D78*2),D78-G78))</f>
        <v>26.45</v>
      </c>
      <c r="O78" s="99">
        <f t="shared" si="12"/>
        <v>-15.9</v>
      </c>
      <c r="P78" s="99">
        <f t="shared" si="3"/>
        <v>0</v>
      </c>
      <c r="Q78" s="102">
        <f>VLOOKUP($A78,'BankNifty Spot'!$B$6:$C$1099,2,0)</f>
        <v>25076.9</v>
      </c>
      <c r="R78" s="93">
        <f t="shared" si="4"/>
        <v>501538</v>
      </c>
      <c r="S78" s="93">
        <f t="shared" si="5"/>
        <v>45138.42</v>
      </c>
      <c r="T78" s="93">
        <f t="shared" si="6"/>
        <v>529</v>
      </c>
      <c r="U78" s="103">
        <f t="shared" si="7"/>
        <v>1.171950635</v>
      </c>
      <c r="V78" s="99">
        <f t="shared" si="13"/>
        <v>-0.7721671179</v>
      </c>
      <c r="W78" s="78" t="s">
        <v>224</v>
      </c>
      <c r="X78" s="93" t="str">
        <f t="shared" si="8"/>
        <v>Apr</v>
      </c>
      <c r="Y78" s="93" t="str">
        <f t="shared" si="9"/>
        <v>18</v>
      </c>
      <c r="Z78" s="93">
        <v>9.8</v>
      </c>
      <c r="AA78" s="93">
        <f t="shared" si="10"/>
        <v>6.25</v>
      </c>
    </row>
    <row r="79" ht="15.75" customHeight="1">
      <c r="A79" s="98">
        <v>43209.0</v>
      </c>
      <c r="B79" s="99" t="str">
        <f>VLOOKUP($A79,'BankNifty Spot'!$B$2:$I$1099,8,0)</f>
        <v>PE</v>
      </c>
      <c r="C79" s="99">
        <f>VLOOKUP($A79,'BankNifty Spot'!$B$2:$J$1099,9,0)</f>
        <v>25100</v>
      </c>
      <c r="D79" s="99">
        <v>37.95</v>
      </c>
      <c r="E79" s="99">
        <v>86.15</v>
      </c>
      <c r="F79" s="99">
        <v>0.05</v>
      </c>
      <c r="G79" s="99">
        <v>4.0</v>
      </c>
      <c r="H79" s="100">
        <f>VLOOKUP($A79,'BankNifty Spot'!$B$2:$H$577,7,0)</f>
        <v>0.4149022201</v>
      </c>
      <c r="I79" s="101" t="s">
        <v>75</v>
      </c>
      <c r="J79" s="99">
        <v>2018.0</v>
      </c>
      <c r="K79" s="101" t="s">
        <v>75</v>
      </c>
      <c r="L79" s="99">
        <f t="shared" si="22"/>
        <v>33.95</v>
      </c>
      <c r="M79" s="99">
        <f t="shared" si="11"/>
        <v>0</v>
      </c>
      <c r="N79" s="99">
        <f t="shared" si="23"/>
        <v>-37.95</v>
      </c>
      <c r="O79" s="99">
        <f t="shared" si="12"/>
        <v>-53.85</v>
      </c>
      <c r="P79" s="99">
        <f t="shared" si="3"/>
        <v>0</v>
      </c>
      <c r="Q79" s="102">
        <f>VLOOKUP($A79,'BankNifty Spot'!$B$6:$C$1099,2,0)</f>
        <v>25206.45</v>
      </c>
      <c r="R79" s="93">
        <f t="shared" si="4"/>
        <v>504129</v>
      </c>
      <c r="S79" s="93">
        <f t="shared" si="5"/>
        <v>45371.61</v>
      </c>
      <c r="T79" s="93">
        <f t="shared" si="6"/>
        <v>-759</v>
      </c>
      <c r="U79" s="103">
        <f t="shared" si="7"/>
        <v>-1.672852253</v>
      </c>
      <c r="V79" s="99">
        <f t="shared" si="13"/>
        <v>-2.445019371</v>
      </c>
      <c r="W79" s="78" t="s">
        <v>225</v>
      </c>
      <c r="X79" s="93" t="str">
        <f t="shared" si="8"/>
        <v>Apr</v>
      </c>
      <c r="Y79" s="93" t="str">
        <f t="shared" si="9"/>
        <v>18</v>
      </c>
      <c r="Z79" s="93">
        <v>56.45</v>
      </c>
      <c r="AA79" s="93">
        <f t="shared" si="10"/>
        <v>-19.45</v>
      </c>
    </row>
    <row r="80" ht="15.75" customHeight="1">
      <c r="A80" s="98">
        <v>43216.0</v>
      </c>
      <c r="B80" s="99" t="str">
        <f>VLOOKUP($A80,'BankNifty Spot'!$B$2:$I$1099,8,0)</f>
        <v>PE</v>
      </c>
      <c r="C80" s="99">
        <f>VLOOKUP($A80,'BankNifty Spot'!$B$2:$J$1099,9,0)</f>
        <v>24700</v>
      </c>
      <c r="D80" s="99">
        <v>38.05</v>
      </c>
      <c r="E80" s="99">
        <v>43.25</v>
      </c>
      <c r="F80" s="99">
        <v>0.05</v>
      </c>
      <c r="G80" s="99">
        <v>0.15</v>
      </c>
      <c r="H80" s="100">
        <f>VLOOKUP($A80,'BankNifty Spot'!$B$2:$H$577,7,0)</f>
        <v>0.07576246051</v>
      </c>
      <c r="I80" s="101" t="s">
        <v>75</v>
      </c>
      <c r="J80" s="99">
        <v>2018.0</v>
      </c>
      <c r="K80" s="101" t="s">
        <v>75</v>
      </c>
      <c r="L80" s="99">
        <f t="shared" si="22"/>
        <v>37.9</v>
      </c>
      <c r="M80" s="99">
        <f t="shared" si="11"/>
        <v>0</v>
      </c>
      <c r="N80" s="99">
        <f t="shared" si="23"/>
        <v>37.9</v>
      </c>
      <c r="O80" s="99">
        <f t="shared" si="12"/>
        <v>-15.95</v>
      </c>
      <c r="P80" s="99">
        <f t="shared" si="3"/>
        <v>0</v>
      </c>
      <c r="Q80" s="102">
        <f>VLOOKUP($A80,'BankNifty Spot'!$B$6:$C$1099,2,0)</f>
        <v>24833.2</v>
      </c>
      <c r="R80" s="93">
        <f t="shared" si="4"/>
        <v>496664</v>
      </c>
      <c r="S80" s="93">
        <f t="shared" si="5"/>
        <v>44699.76</v>
      </c>
      <c r="T80" s="93">
        <f t="shared" si="6"/>
        <v>758</v>
      </c>
      <c r="U80" s="103">
        <f t="shared" si="7"/>
        <v>1.695758545</v>
      </c>
      <c r="V80" s="99">
        <f t="shared" si="13"/>
        <v>-0.7492608252</v>
      </c>
      <c r="W80" s="78" t="s">
        <v>226</v>
      </c>
      <c r="X80" s="93" t="str">
        <f t="shared" si="8"/>
        <v>Apr</v>
      </c>
      <c r="Y80" s="93" t="str">
        <f t="shared" si="9"/>
        <v>18</v>
      </c>
      <c r="Z80" s="93">
        <v>27.85</v>
      </c>
      <c r="AA80" s="93">
        <f t="shared" si="10"/>
        <v>27.7</v>
      </c>
    </row>
    <row r="81" ht="15.75" customHeight="1">
      <c r="A81" s="98">
        <v>43223.0</v>
      </c>
      <c r="B81" s="99" t="str">
        <f>VLOOKUP($A81,'BankNifty Spot'!$B$2:$I$1099,8,0)</f>
        <v>CE</v>
      </c>
      <c r="C81" s="99">
        <f>VLOOKUP($A81,'BankNifty Spot'!$B$2:$J$1099,9,0)</f>
        <v>25600</v>
      </c>
      <c r="D81" s="99">
        <v>46.95</v>
      </c>
      <c r="E81" s="99">
        <v>59.9</v>
      </c>
      <c r="F81" s="99">
        <v>0.6</v>
      </c>
      <c r="G81" s="99">
        <v>10.15</v>
      </c>
      <c r="H81" s="100">
        <f>VLOOKUP($A81,'BankNifty Spot'!$B$2:$H$577,7,0)</f>
        <v>-0.07978629788</v>
      </c>
      <c r="I81" s="101" t="s">
        <v>76</v>
      </c>
      <c r="J81" s="99">
        <v>2018.0</v>
      </c>
      <c r="K81" s="101" t="s">
        <v>76</v>
      </c>
      <c r="L81" s="99">
        <f t="shared" si="22"/>
        <v>36.8</v>
      </c>
      <c r="M81" s="99">
        <f t="shared" si="11"/>
        <v>0</v>
      </c>
      <c r="N81" s="99">
        <f t="shared" si="23"/>
        <v>36.8</v>
      </c>
      <c r="O81" s="99">
        <f t="shared" si="12"/>
        <v>0</v>
      </c>
      <c r="P81" s="99">
        <f t="shared" si="3"/>
        <v>0</v>
      </c>
      <c r="Q81" s="102">
        <f>VLOOKUP($A81,'BankNifty Spot'!$B$6:$C$1099,2,0)</f>
        <v>25547.9</v>
      </c>
      <c r="R81" s="93">
        <f t="shared" si="4"/>
        <v>510958</v>
      </c>
      <c r="S81" s="93">
        <f t="shared" si="5"/>
        <v>45986.22</v>
      </c>
      <c r="T81" s="93">
        <f t="shared" si="6"/>
        <v>736</v>
      </c>
      <c r="U81" s="103">
        <f t="shared" si="7"/>
        <v>1.600479448</v>
      </c>
      <c r="V81" s="99">
        <f t="shared" si="13"/>
        <v>0</v>
      </c>
      <c r="W81" s="78" t="s">
        <v>227</v>
      </c>
      <c r="X81" s="93" t="str">
        <f t="shared" si="8"/>
        <v>May</v>
      </c>
      <c r="Y81" s="93" t="str">
        <f t="shared" si="9"/>
        <v>18</v>
      </c>
      <c r="Z81" s="93">
        <v>17.0</v>
      </c>
      <c r="AA81" s="93">
        <f t="shared" si="10"/>
        <v>6.85</v>
      </c>
    </row>
    <row r="82" ht="15.75" customHeight="1">
      <c r="A82" s="98">
        <v>43237.0</v>
      </c>
      <c r="B82" s="99" t="str">
        <f>VLOOKUP($A82,'BankNifty Spot'!$B$2:$I$1099,8,0)</f>
        <v>PE</v>
      </c>
      <c r="C82" s="99">
        <f>VLOOKUP($A82,'BankNifty Spot'!$B$2:$J$1099,9,0)</f>
        <v>26100</v>
      </c>
      <c r="D82" s="99">
        <v>15.75</v>
      </c>
      <c r="E82" s="99">
        <v>59.95</v>
      </c>
      <c r="F82" s="99">
        <v>3.1</v>
      </c>
      <c r="G82" s="99">
        <v>23.7</v>
      </c>
      <c r="H82" s="100">
        <f>VLOOKUP($A82,'BankNifty Spot'!$B$2:$H$577,7,0)</f>
        <v>0.1949801678</v>
      </c>
      <c r="I82" s="101" t="s">
        <v>76</v>
      </c>
      <c r="J82" s="99">
        <v>2018.0</v>
      </c>
      <c r="K82" s="101" t="s">
        <v>76</v>
      </c>
      <c r="L82" s="99">
        <f t="shared" si="22"/>
        <v>-7.95</v>
      </c>
      <c r="M82" s="99">
        <f t="shared" si="11"/>
        <v>-7.95</v>
      </c>
      <c r="N82" s="99">
        <f t="shared" si="23"/>
        <v>-15.75</v>
      </c>
      <c r="O82" s="99">
        <f t="shared" si="12"/>
        <v>-15.75</v>
      </c>
      <c r="P82" s="99">
        <f t="shared" si="3"/>
        <v>0</v>
      </c>
      <c r="Q82" s="102">
        <f>VLOOKUP($A82,'BankNifty Spot'!$B$6:$C$1099,2,0)</f>
        <v>26233.2</v>
      </c>
      <c r="R82" s="93">
        <f t="shared" si="4"/>
        <v>524664</v>
      </c>
      <c r="S82" s="93">
        <f t="shared" si="5"/>
        <v>47219.76</v>
      </c>
      <c r="T82" s="93">
        <f t="shared" si="6"/>
        <v>-315</v>
      </c>
      <c r="U82" s="103">
        <f t="shared" si="7"/>
        <v>-0.6670936066</v>
      </c>
      <c r="V82" s="99">
        <f t="shared" si="13"/>
        <v>-0.6670936066</v>
      </c>
      <c r="W82" s="78" t="s">
        <v>228</v>
      </c>
      <c r="X82" s="93" t="str">
        <f t="shared" si="8"/>
        <v>May</v>
      </c>
      <c r="Y82" s="93" t="str">
        <f t="shared" si="9"/>
        <v>18</v>
      </c>
      <c r="Z82" s="93">
        <v>17.8</v>
      </c>
      <c r="AA82" s="93">
        <f t="shared" si="10"/>
        <v>-13.7</v>
      </c>
    </row>
    <row r="83" ht="15.75" customHeight="1">
      <c r="A83" s="98">
        <v>43244.0</v>
      </c>
      <c r="B83" s="99" t="str">
        <f>VLOOKUP($A83,'BankNifty Spot'!$B$2:$I$1099,8,0)</f>
        <v>PE</v>
      </c>
      <c r="C83" s="99">
        <f>VLOOKUP($A83,'BankNifty Spot'!$B$2:$J$1099,9,0)</f>
        <v>25600</v>
      </c>
      <c r="D83" s="99">
        <v>29.95</v>
      </c>
      <c r="E83" s="99">
        <v>40.6</v>
      </c>
      <c r="F83" s="99">
        <v>0.05</v>
      </c>
      <c r="G83" s="99">
        <v>0.05</v>
      </c>
      <c r="H83" s="100">
        <f>VLOOKUP($A83,'BankNifty Spot'!$B$2:$H$577,7,0)</f>
        <v>0.1477518936</v>
      </c>
      <c r="I83" s="101" t="s">
        <v>76</v>
      </c>
      <c r="J83" s="99">
        <v>2018.0</v>
      </c>
      <c r="K83" s="101" t="s">
        <v>76</v>
      </c>
      <c r="L83" s="99">
        <f t="shared" si="22"/>
        <v>29.9</v>
      </c>
      <c r="M83" s="99">
        <f t="shared" si="11"/>
        <v>0</v>
      </c>
      <c r="N83" s="99">
        <f t="shared" si="23"/>
        <v>29.9</v>
      </c>
      <c r="O83" s="99">
        <f t="shared" si="12"/>
        <v>0</v>
      </c>
      <c r="P83" s="99">
        <f t="shared" si="3"/>
        <v>0</v>
      </c>
      <c r="Q83" s="102">
        <f>VLOOKUP($A83,'BankNifty Spot'!$B$6:$C$1099,2,0)</f>
        <v>25722.9</v>
      </c>
      <c r="R83" s="93">
        <f t="shared" si="4"/>
        <v>514458</v>
      </c>
      <c r="S83" s="93">
        <f t="shared" si="5"/>
        <v>46301.22</v>
      </c>
      <c r="T83" s="93">
        <f t="shared" si="6"/>
        <v>598</v>
      </c>
      <c r="U83" s="103">
        <f t="shared" si="7"/>
        <v>1.291542642</v>
      </c>
      <c r="V83" s="99">
        <f t="shared" si="13"/>
        <v>0</v>
      </c>
      <c r="W83" s="78" t="s">
        <v>229</v>
      </c>
      <c r="X83" s="93" t="str">
        <f t="shared" si="8"/>
        <v>May</v>
      </c>
      <c r="Y83" s="93" t="str">
        <f t="shared" si="9"/>
        <v>18</v>
      </c>
      <c r="Z83" s="93">
        <v>13.35</v>
      </c>
      <c r="AA83" s="93">
        <f t="shared" si="10"/>
        <v>13.3</v>
      </c>
    </row>
    <row r="84" ht="15.75" customHeight="1">
      <c r="A84" s="98">
        <v>43251.0</v>
      </c>
      <c r="B84" s="99" t="str">
        <f>VLOOKUP($A84,'BankNifty Spot'!$B$2:$I$1099,8,0)</f>
        <v>PE</v>
      </c>
      <c r="C84" s="99">
        <f>VLOOKUP($A84,'BankNifty Spot'!$B$2:$J$1099,9,0)</f>
        <v>26500</v>
      </c>
      <c r="D84" s="99">
        <v>99.9</v>
      </c>
      <c r="E84" s="99">
        <v>175.85</v>
      </c>
      <c r="F84" s="99">
        <v>0.05</v>
      </c>
      <c r="G84" s="99">
        <v>0.4</v>
      </c>
      <c r="H84" s="100">
        <f>VLOOKUP($A84,'BankNifty Spot'!$B$2:$H$577,7,0)</f>
        <v>0.9845106693</v>
      </c>
      <c r="I84" s="101" t="s">
        <v>76</v>
      </c>
      <c r="J84" s="99">
        <v>2018.0</v>
      </c>
      <c r="K84" s="101" t="s">
        <v>76</v>
      </c>
      <c r="L84" s="99">
        <f t="shared" si="22"/>
        <v>99.5</v>
      </c>
      <c r="M84" s="99">
        <f t="shared" si="11"/>
        <v>0</v>
      </c>
      <c r="N84" s="99">
        <f t="shared" si="23"/>
        <v>99.5</v>
      </c>
      <c r="O84" s="99">
        <f t="shared" si="12"/>
        <v>0</v>
      </c>
      <c r="P84" s="99">
        <f t="shared" si="3"/>
        <v>0</v>
      </c>
      <c r="Q84" s="102">
        <f>VLOOKUP($A84,'BankNifty Spot'!$B$6:$C$1099,2,0)</f>
        <v>26587</v>
      </c>
      <c r="R84" s="93">
        <f t="shared" si="4"/>
        <v>531740</v>
      </c>
      <c r="S84" s="93">
        <f t="shared" si="5"/>
        <v>47856.6</v>
      </c>
      <c r="T84" s="93">
        <f t="shared" si="6"/>
        <v>1990</v>
      </c>
      <c r="U84" s="103">
        <f t="shared" si="7"/>
        <v>4.158256124</v>
      </c>
      <c r="V84" s="99">
        <f t="shared" si="13"/>
        <v>0</v>
      </c>
      <c r="W84" s="78" t="s">
        <v>230</v>
      </c>
      <c r="X84" s="93" t="str">
        <f t="shared" si="8"/>
        <v>May</v>
      </c>
      <c r="Y84" s="93" t="str">
        <f t="shared" si="9"/>
        <v>18</v>
      </c>
      <c r="Z84" s="93">
        <v>126.6</v>
      </c>
      <c r="AA84" s="93">
        <f t="shared" si="10"/>
        <v>126.2</v>
      </c>
    </row>
    <row r="85" ht="15.75" customHeight="1">
      <c r="A85" s="98">
        <v>43265.0</v>
      </c>
      <c r="B85" s="99" t="str">
        <f>VLOOKUP($A85,'BankNifty Spot'!$B$2:$I$1099,8,0)</f>
        <v>CE</v>
      </c>
      <c r="C85" s="99">
        <f>VLOOKUP($A85,'BankNifty Spot'!$B$2:$J$1099,9,0)</f>
        <v>26700</v>
      </c>
      <c r="D85" s="99">
        <v>65.15</v>
      </c>
      <c r="E85" s="99">
        <v>79.0</v>
      </c>
      <c r="F85" s="99">
        <v>0.05</v>
      </c>
      <c r="G85" s="99">
        <v>0.8</v>
      </c>
      <c r="H85" s="100">
        <f>VLOOKUP($A85,'BankNifty Spot'!$B$2:$H$577,7,0)</f>
        <v>-0.1144774573</v>
      </c>
      <c r="I85" s="101" t="s">
        <v>77</v>
      </c>
      <c r="J85" s="99">
        <v>2018.0</v>
      </c>
      <c r="K85" s="101" t="s">
        <v>77</v>
      </c>
      <c r="L85" s="99">
        <f t="shared" si="22"/>
        <v>64.35</v>
      </c>
      <c r="M85" s="99">
        <f t="shared" si="11"/>
        <v>0</v>
      </c>
      <c r="N85" s="99">
        <f t="shared" si="23"/>
        <v>64.35</v>
      </c>
      <c r="O85" s="99">
        <f t="shared" si="12"/>
        <v>0</v>
      </c>
      <c r="P85" s="99">
        <f t="shared" si="3"/>
        <v>0</v>
      </c>
      <c r="Q85" s="102">
        <f>VLOOKUP($A85,'BankNifty Spot'!$B$6:$C$1099,2,0)</f>
        <v>26612.3</v>
      </c>
      <c r="R85" s="93">
        <f t="shared" si="4"/>
        <v>532246</v>
      </c>
      <c r="S85" s="93">
        <f t="shared" si="5"/>
        <v>47902.14</v>
      </c>
      <c r="T85" s="93">
        <f t="shared" si="6"/>
        <v>1287</v>
      </c>
      <c r="U85" s="103">
        <f t="shared" si="7"/>
        <v>2.686727566</v>
      </c>
      <c r="V85" s="99">
        <f t="shared" si="13"/>
        <v>0</v>
      </c>
      <c r="W85" s="78" t="s">
        <v>231</v>
      </c>
      <c r="X85" s="93" t="str">
        <f t="shared" si="8"/>
        <v>Jun</v>
      </c>
      <c r="Y85" s="93" t="str">
        <f t="shared" si="9"/>
        <v>18</v>
      </c>
      <c r="Z85" s="93">
        <v>30.65</v>
      </c>
      <c r="AA85" s="93">
        <f t="shared" si="10"/>
        <v>29.85</v>
      </c>
    </row>
    <row r="86" ht="15.75" customHeight="1">
      <c r="A86" s="98">
        <v>43272.0</v>
      </c>
      <c r="B86" s="99" t="str">
        <f>VLOOKUP($A86,'BankNifty Spot'!$B$2:$I$1099,8,0)</f>
        <v>PE</v>
      </c>
      <c r="C86" s="99">
        <f>VLOOKUP($A86,'BankNifty Spot'!$B$2:$J$1099,9,0)</f>
        <v>26500</v>
      </c>
      <c r="D86" s="99">
        <v>24.9</v>
      </c>
      <c r="E86" s="99">
        <v>64.0</v>
      </c>
      <c r="F86" s="99">
        <v>0.55</v>
      </c>
      <c r="G86" s="99">
        <v>10.7</v>
      </c>
      <c r="H86" s="100">
        <f>VLOOKUP($A86,'BankNifty Spot'!$B$2:$H$577,7,0)</f>
        <v>0.3298478407</v>
      </c>
      <c r="I86" s="101" t="s">
        <v>77</v>
      </c>
      <c r="J86" s="99">
        <v>2018.0</v>
      </c>
      <c r="K86" s="101" t="s">
        <v>77</v>
      </c>
      <c r="L86" s="99">
        <f t="shared" si="22"/>
        <v>14.2</v>
      </c>
      <c r="M86" s="99">
        <f t="shared" si="11"/>
        <v>0</v>
      </c>
      <c r="N86" s="99">
        <f t="shared" si="23"/>
        <v>-24.9</v>
      </c>
      <c r="O86" s="99">
        <f t="shared" si="12"/>
        <v>-24.9</v>
      </c>
      <c r="P86" s="99">
        <f t="shared" si="3"/>
        <v>0</v>
      </c>
      <c r="Q86" s="102">
        <f>VLOOKUP($A86,'BankNifty Spot'!$B$6:$C$1099,2,0)</f>
        <v>26645.3</v>
      </c>
      <c r="R86" s="93">
        <f t="shared" si="4"/>
        <v>532906</v>
      </c>
      <c r="S86" s="93">
        <f t="shared" si="5"/>
        <v>47961.54</v>
      </c>
      <c r="T86" s="93">
        <f t="shared" si="6"/>
        <v>-498</v>
      </c>
      <c r="U86" s="103">
        <f t="shared" si="7"/>
        <v>-1.038331963</v>
      </c>
      <c r="V86" s="99">
        <f t="shared" si="13"/>
        <v>-1.038331963</v>
      </c>
      <c r="W86" s="78" t="s">
        <v>232</v>
      </c>
      <c r="X86" s="93" t="str">
        <f t="shared" si="8"/>
        <v>Jun</v>
      </c>
      <c r="Y86" s="93" t="str">
        <f t="shared" si="9"/>
        <v>18</v>
      </c>
      <c r="Z86" s="93">
        <v>17.65</v>
      </c>
      <c r="AA86" s="93">
        <f t="shared" si="10"/>
        <v>-32.15</v>
      </c>
    </row>
    <row r="87" ht="15.75" customHeight="1">
      <c r="A87" s="98">
        <v>43279.0</v>
      </c>
      <c r="B87" s="99" t="str">
        <f>VLOOKUP($A87,'BankNifty Spot'!$B$2:$I$1099,8,0)</f>
        <v>CE</v>
      </c>
      <c r="C87" s="99">
        <f>VLOOKUP($A87,'BankNifty Spot'!$B$2:$J$1099,9,0)</f>
        <v>26500</v>
      </c>
      <c r="D87" s="99">
        <v>35.05</v>
      </c>
      <c r="E87" s="99">
        <v>66.0</v>
      </c>
      <c r="F87" s="99">
        <v>0.05</v>
      </c>
      <c r="G87" s="99">
        <v>1.05</v>
      </c>
      <c r="H87" s="100">
        <f>VLOOKUP($A87,'BankNifty Spot'!$B$2:$H$577,7,0)</f>
        <v>-0.09574846538</v>
      </c>
      <c r="I87" s="101" t="s">
        <v>77</v>
      </c>
      <c r="J87" s="99">
        <v>2018.0</v>
      </c>
      <c r="K87" s="101" t="s">
        <v>77</v>
      </c>
      <c r="L87" s="99">
        <f t="shared" si="22"/>
        <v>34</v>
      </c>
      <c r="M87" s="99">
        <f t="shared" si="11"/>
        <v>0</v>
      </c>
      <c r="N87" s="99">
        <f t="shared" si="23"/>
        <v>34</v>
      </c>
      <c r="O87" s="99">
        <f t="shared" si="12"/>
        <v>0</v>
      </c>
      <c r="P87" s="99">
        <f t="shared" si="3"/>
        <v>0</v>
      </c>
      <c r="Q87" s="102">
        <f>VLOOKUP($A87,'BankNifty Spot'!$B$6:$C$1099,2,0)</f>
        <v>26398.1</v>
      </c>
      <c r="R87" s="93">
        <f t="shared" si="4"/>
        <v>527962</v>
      </c>
      <c r="S87" s="93">
        <f t="shared" si="5"/>
        <v>47516.58</v>
      </c>
      <c r="T87" s="93">
        <f t="shared" si="6"/>
        <v>680</v>
      </c>
      <c r="U87" s="103">
        <f t="shared" si="7"/>
        <v>1.431079425</v>
      </c>
      <c r="V87" s="99">
        <f t="shared" si="13"/>
        <v>0</v>
      </c>
      <c r="W87" s="78" t="s">
        <v>233</v>
      </c>
      <c r="X87" s="93" t="str">
        <f t="shared" si="8"/>
        <v>Jun</v>
      </c>
      <c r="Y87" s="93" t="str">
        <f t="shared" si="9"/>
        <v>18</v>
      </c>
      <c r="Z87" s="93">
        <v>32.7</v>
      </c>
      <c r="AA87" s="93">
        <f t="shared" si="10"/>
        <v>31.65</v>
      </c>
    </row>
    <row r="88" ht="15.75" customHeight="1">
      <c r="A88" s="98">
        <v>43286.0</v>
      </c>
      <c r="B88" s="99" t="str">
        <f>VLOOKUP($A88,'BankNifty Spot'!$B$2:$I$1099,8,0)</f>
        <v>PE</v>
      </c>
      <c r="C88" s="99">
        <f>VLOOKUP($A88,'BankNifty Spot'!$B$2:$J$1099,9,0)</f>
        <v>26400</v>
      </c>
      <c r="D88" s="99">
        <v>33.0</v>
      </c>
      <c r="E88" s="99">
        <v>56.85</v>
      </c>
      <c r="F88" s="99">
        <v>0.05</v>
      </c>
      <c r="G88" s="99">
        <v>0.8</v>
      </c>
      <c r="H88" s="100">
        <f>VLOOKUP($A88,'BankNifty Spot'!$B$2:$H$577,7,0)</f>
        <v>0.1800714611</v>
      </c>
      <c r="I88" s="101" t="s">
        <v>78</v>
      </c>
      <c r="J88" s="99">
        <v>2018.0</v>
      </c>
      <c r="K88" s="101" t="s">
        <v>78</v>
      </c>
      <c r="L88" s="99">
        <f t="shared" si="22"/>
        <v>32.2</v>
      </c>
      <c r="M88" s="99">
        <f t="shared" si="11"/>
        <v>0</v>
      </c>
      <c r="N88" s="99">
        <f t="shared" si="23"/>
        <v>32.2</v>
      </c>
      <c r="O88" s="99">
        <f t="shared" si="12"/>
        <v>0</v>
      </c>
      <c r="P88" s="99">
        <f t="shared" si="3"/>
        <v>0</v>
      </c>
      <c r="Q88" s="102">
        <f>VLOOKUP($A88,'BankNifty Spot'!$B$6:$C$1099,2,0)</f>
        <v>26481.55</v>
      </c>
      <c r="R88" s="93">
        <f t="shared" si="4"/>
        <v>529631</v>
      </c>
      <c r="S88" s="93">
        <f t="shared" si="5"/>
        <v>47666.79</v>
      </c>
      <c r="T88" s="93">
        <f t="shared" si="6"/>
        <v>644</v>
      </c>
      <c r="U88" s="103">
        <f t="shared" si="7"/>
        <v>1.351045455</v>
      </c>
      <c r="V88" s="99">
        <f t="shared" si="13"/>
        <v>0</v>
      </c>
      <c r="W88" s="78" t="s">
        <v>234</v>
      </c>
      <c r="X88" s="93" t="str">
        <f t="shared" si="8"/>
        <v>Jul</v>
      </c>
      <c r="Y88" s="93" t="str">
        <f t="shared" si="9"/>
        <v>18</v>
      </c>
      <c r="Z88" s="93">
        <v>34.35</v>
      </c>
      <c r="AA88" s="93">
        <f t="shared" si="10"/>
        <v>33.55</v>
      </c>
    </row>
    <row r="89" ht="15.75" customHeight="1">
      <c r="A89" s="98">
        <v>43293.0</v>
      </c>
      <c r="B89" s="99" t="str">
        <f>VLOOKUP($A89,'BankNifty Spot'!$B$2:$I$1099,8,0)</f>
        <v>PE</v>
      </c>
      <c r="C89" s="99">
        <f>VLOOKUP($A89,'BankNifty Spot'!$B$2:$J$1099,9,0)</f>
        <v>26800</v>
      </c>
      <c r="D89" s="99">
        <v>26.0</v>
      </c>
      <c r="E89" s="99">
        <v>44.05</v>
      </c>
      <c r="F89" s="99">
        <v>0.05</v>
      </c>
      <c r="G89" s="99">
        <v>0.1</v>
      </c>
      <c r="H89" s="100">
        <f>VLOOKUP($A89,'BankNifty Spot'!$B$2:$H$577,7,0)</f>
        <v>0.4523385118</v>
      </c>
      <c r="I89" s="101" t="s">
        <v>78</v>
      </c>
      <c r="J89" s="99">
        <v>2018.0</v>
      </c>
      <c r="K89" s="101" t="s">
        <v>78</v>
      </c>
      <c r="L89" s="99">
        <f t="shared" si="22"/>
        <v>25.9</v>
      </c>
      <c r="M89" s="99">
        <f t="shared" si="11"/>
        <v>0</v>
      </c>
      <c r="N89" s="99">
        <f t="shared" si="23"/>
        <v>25.9</v>
      </c>
      <c r="O89" s="99">
        <f t="shared" si="12"/>
        <v>0</v>
      </c>
      <c r="P89" s="99">
        <f t="shared" si="3"/>
        <v>0</v>
      </c>
      <c r="Q89" s="102">
        <f>VLOOKUP($A89,'BankNifty Spot'!$B$6:$C$1099,2,0)</f>
        <v>26937.5</v>
      </c>
      <c r="R89" s="93">
        <f t="shared" si="4"/>
        <v>538750</v>
      </c>
      <c r="S89" s="93">
        <f t="shared" si="5"/>
        <v>48487.5</v>
      </c>
      <c r="T89" s="93">
        <f t="shared" si="6"/>
        <v>518</v>
      </c>
      <c r="U89" s="103">
        <f t="shared" si="7"/>
        <v>1.068316576</v>
      </c>
      <c r="V89" s="99">
        <f t="shared" si="13"/>
        <v>0</v>
      </c>
      <c r="W89" s="78" t="s">
        <v>235</v>
      </c>
      <c r="X89" s="93" t="str">
        <f t="shared" si="8"/>
        <v>Jul</v>
      </c>
      <c r="Y89" s="93" t="str">
        <f t="shared" si="9"/>
        <v>18</v>
      </c>
      <c r="Z89" s="93">
        <v>6.4</v>
      </c>
      <c r="AA89" s="93">
        <f t="shared" si="10"/>
        <v>6.3</v>
      </c>
    </row>
    <row r="90" ht="15.75" customHeight="1">
      <c r="A90" s="98">
        <v>43300.0</v>
      </c>
      <c r="B90" s="99" t="str">
        <f>VLOOKUP($A90,'BankNifty Spot'!$B$2:$I$1099,8,0)</f>
        <v>PE</v>
      </c>
      <c r="C90" s="99">
        <f>VLOOKUP($A90,'BankNifty Spot'!$B$2:$J$1099,9,0)</f>
        <v>26900</v>
      </c>
      <c r="D90" s="99">
        <v>32.65</v>
      </c>
      <c r="E90" s="99">
        <v>155.65</v>
      </c>
      <c r="F90" s="99">
        <v>13.3</v>
      </c>
      <c r="G90" s="99">
        <v>105.1</v>
      </c>
      <c r="H90" s="100">
        <f>VLOOKUP($A90,'BankNifty Spot'!$B$2:$H$577,7,0)</f>
        <v>0.2950050036</v>
      </c>
      <c r="I90" s="101" t="s">
        <v>78</v>
      </c>
      <c r="J90" s="99">
        <v>2018.0</v>
      </c>
      <c r="K90" s="101" t="s">
        <v>78</v>
      </c>
      <c r="L90" s="99">
        <f t="shared" si="22"/>
        <v>-72.45</v>
      </c>
      <c r="M90" s="99">
        <f t="shared" si="11"/>
        <v>-72.45</v>
      </c>
      <c r="N90" s="99">
        <f t="shared" si="23"/>
        <v>-32.65</v>
      </c>
      <c r="O90" s="99">
        <f t="shared" si="12"/>
        <v>-32.65</v>
      </c>
      <c r="P90" s="99">
        <f t="shared" si="3"/>
        <v>0</v>
      </c>
      <c r="Q90" s="102">
        <f>VLOOKUP($A90,'BankNifty Spot'!$B$6:$C$1099,2,0)</f>
        <v>26960.2</v>
      </c>
      <c r="R90" s="93">
        <f t="shared" si="4"/>
        <v>539204</v>
      </c>
      <c r="S90" s="93">
        <f t="shared" si="5"/>
        <v>48528.36</v>
      </c>
      <c r="T90" s="93">
        <f t="shared" si="6"/>
        <v>-653</v>
      </c>
      <c r="U90" s="103">
        <f t="shared" si="7"/>
        <v>-1.345604921</v>
      </c>
      <c r="V90" s="99">
        <f t="shared" si="13"/>
        <v>-1.345604921</v>
      </c>
      <c r="W90" s="78" t="s">
        <v>236</v>
      </c>
      <c r="X90" s="93" t="str">
        <f t="shared" si="8"/>
        <v>Jul</v>
      </c>
      <c r="Y90" s="93" t="str">
        <f t="shared" si="9"/>
        <v>18</v>
      </c>
      <c r="Z90" s="93">
        <v>66.2</v>
      </c>
      <c r="AA90" s="93">
        <f t="shared" si="10"/>
        <v>0.9</v>
      </c>
    </row>
    <row r="91" ht="15.75" customHeight="1">
      <c r="A91" s="98">
        <v>43321.0</v>
      </c>
      <c r="B91" s="99" t="str">
        <f>VLOOKUP($A91,'BankNifty Spot'!$B$2:$I$1099,8,0)</f>
        <v>PE</v>
      </c>
      <c r="C91" s="99">
        <f>VLOOKUP($A91,'BankNifty Spot'!$B$2:$J$1099,9,0)</f>
        <v>28100</v>
      </c>
      <c r="D91" s="99">
        <v>39.75</v>
      </c>
      <c r="E91" s="99">
        <v>40.65</v>
      </c>
      <c r="F91" s="99">
        <v>0.05</v>
      </c>
      <c r="G91" s="99">
        <v>0.15</v>
      </c>
      <c r="H91" s="100">
        <f>VLOOKUP($A91,'BankNifty Spot'!$B$2:$H$577,7,0)</f>
        <v>0.3962590579</v>
      </c>
      <c r="I91" s="101" t="s">
        <v>79</v>
      </c>
      <c r="J91" s="99">
        <v>2018.0</v>
      </c>
      <c r="K91" s="101" t="s">
        <v>79</v>
      </c>
      <c r="L91" s="99">
        <f t="shared" si="22"/>
        <v>39.6</v>
      </c>
      <c r="M91" s="99">
        <f t="shared" si="11"/>
        <v>-32.85</v>
      </c>
      <c r="N91" s="99">
        <f t="shared" si="23"/>
        <v>39.6</v>
      </c>
      <c r="O91" s="99">
        <f t="shared" si="12"/>
        <v>0</v>
      </c>
      <c r="P91" s="99">
        <f t="shared" si="3"/>
        <v>0</v>
      </c>
      <c r="Q91" s="102">
        <f>VLOOKUP($A91,'BankNifty Spot'!$B$6:$C$1099,2,0)</f>
        <v>28173.65</v>
      </c>
      <c r="R91" s="93">
        <f t="shared" si="4"/>
        <v>563473</v>
      </c>
      <c r="S91" s="93">
        <f t="shared" si="5"/>
        <v>50712.57</v>
      </c>
      <c r="T91" s="93">
        <f t="shared" si="6"/>
        <v>792</v>
      </c>
      <c r="U91" s="103">
        <f t="shared" si="7"/>
        <v>1.561742976</v>
      </c>
      <c r="V91" s="99">
        <f t="shared" si="13"/>
        <v>0</v>
      </c>
      <c r="W91" s="78" t="s">
        <v>237</v>
      </c>
      <c r="X91" s="93" t="str">
        <f t="shared" si="8"/>
        <v>Aug</v>
      </c>
      <c r="Y91" s="93" t="str">
        <f t="shared" si="9"/>
        <v>18</v>
      </c>
      <c r="Z91" s="93">
        <v>30.0</v>
      </c>
      <c r="AA91" s="93">
        <f t="shared" si="10"/>
        <v>29.85</v>
      </c>
    </row>
    <row r="92" ht="15.75" customHeight="1">
      <c r="A92" s="98">
        <v>43328.0</v>
      </c>
      <c r="B92" s="99" t="str">
        <f>VLOOKUP($A92,'BankNifty Spot'!$B$2:$I$1099,8,0)</f>
        <v>CE</v>
      </c>
      <c r="C92" s="99">
        <f>VLOOKUP($A92,'BankNifty Spot'!$B$2:$J$1099,9,0)</f>
        <v>27900</v>
      </c>
      <c r="D92" s="99">
        <v>71.0</v>
      </c>
      <c r="E92" s="99">
        <v>115.0</v>
      </c>
      <c r="F92" s="99">
        <v>0.05</v>
      </c>
      <c r="G92" s="99">
        <v>0.25</v>
      </c>
      <c r="H92" s="100">
        <f>VLOOKUP($A92,'BankNifty Spot'!$B$2:$H$577,7,0)</f>
        <v>-0.6621653932</v>
      </c>
      <c r="I92" s="101" t="s">
        <v>79</v>
      </c>
      <c r="J92" s="99">
        <v>2018.0</v>
      </c>
      <c r="K92" s="101" t="s">
        <v>79</v>
      </c>
      <c r="L92" s="99">
        <f t="shared" si="22"/>
        <v>70.75</v>
      </c>
      <c r="M92" s="99">
        <f t="shared" si="11"/>
        <v>0</v>
      </c>
      <c r="N92" s="99">
        <f t="shared" si="23"/>
        <v>70.75</v>
      </c>
      <c r="O92" s="99">
        <f t="shared" si="12"/>
        <v>0</v>
      </c>
      <c r="P92" s="99">
        <f t="shared" si="3"/>
        <v>0</v>
      </c>
      <c r="Q92" s="102">
        <f>VLOOKUP($A92,'BankNifty Spot'!$B$6:$C$1099,2,0)</f>
        <v>27836.15</v>
      </c>
      <c r="R92" s="93">
        <f t="shared" si="4"/>
        <v>556723</v>
      </c>
      <c r="S92" s="93">
        <f t="shared" si="5"/>
        <v>50105.07</v>
      </c>
      <c r="T92" s="93">
        <f t="shared" si="6"/>
        <v>1415</v>
      </c>
      <c r="U92" s="103">
        <f t="shared" si="7"/>
        <v>2.824065509</v>
      </c>
      <c r="V92" s="99">
        <f t="shared" si="13"/>
        <v>0</v>
      </c>
      <c r="W92" s="78" t="s">
        <v>238</v>
      </c>
      <c r="X92" s="93" t="str">
        <f t="shared" si="8"/>
        <v>Aug</v>
      </c>
      <c r="Y92" s="93" t="str">
        <f t="shared" si="9"/>
        <v>18</v>
      </c>
      <c r="Z92" s="93">
        <v>46.5</v>
      </c>
      <c r="AA92" s="93">
        <f t="shared" si="10"/>
        <v>46.25</v>
      </c>
    </row>
    <row r="93" ht="15.75" customHeight="1">
      <c r="A93" s="98">
        <v>43335.0</v>
      </c>
      <c r="B93" s="99" t="str">
        <f>VLOOKUP($A93,'BankNifty Spot'!$B$2:$I$1099,8,0)</f>
        <v>PE</v>
      </c>
      <c r="C93" s="99">
        <f>VLOOKUP($A93,'BankNifty Spot'!$B$2:$J$1099,9,0)</f>
        <v>28200</v>
      </c>
      <c r="D93" s="99">
        <v>29.5</v>
      </c>
      <c r="E93" s="99">
        <v>197.85</v>
      </c>
      <c r="F93" s="99">
        <v>23.65</v>
      </c>
      <c r="G93" s="99">
        <v>160.25</v>
      </c>
      <c r="H93" s="100">
        <f>VLOOKUP($A93,'BankNifty Spot'!$B$2:$H$577,7,0)</f>
        <v>0.2266622785</v>
      </c>
      <c r="I93" s="101" t="s">
        <v>79</v>
      </c>
      <c r="J93" s="99">
        <v>2018.0</v>
      </c>
      <c r="K93" s="101" t="s">
        <v>79</v>
      </c>
      <c r="L93" s="99">
        <f t="shared" si="22"/>
        <v>-130.75</v>
      </c>
      <c r="M93" s="99">
        <f t="shared" si="11"/>
        <v>-130.75</v>
      </c>
      <c r="N93" s="99">
        <f t="shared" si="23"/>
        <v>-29.5</v>
      </c>
      <c r="O93" s="99">
        <f t="shared" si="12"/>
        <v>-29.5</v>
      </c>
      <c r="P93" s="99">
        <f t="shared" si="3"/>
        <v>0</v>
      </c>
      <c r="Q93" s="102">
        <f>VLOOKUP($A93,'BankNifty Spot'!$B$6:$C$1099,2,0)</f>
        <v>28321.95</v>
      </c>
      <c r="R93" s="93">
        <f t="shared" si="4"/>
        <v>566439</v>
      </c>
      <c r="S93" s="93">
        <f t="shared" si="5"/>
        <v>50979.51</v>
      </c>
      <c r="T93" s="93">
        <f t="shared" si="6"/>
        <v>-590</v>
      </c>
      <c r="U93" s="103">
        <f t="shared" si="7"/>
        <v>-1.157327719</v>
      </c>
      <c r="V93" s="99">
        <f t="shared" si="13"/>
        <v>-1.157327719</v>
      </c>
      <c r="W93" s="78" t="s">
        <v>239</v>
      </c>
      <c r="X93" s="93" t="str">
        <f t="shared" si="8"/>
        <v>Aug</v>
      </c>
      <c r="Y93" s="93" t="str">
        <f t="shared" si="9"/>
        <v>18</v>
      </c>
      <c r="Z93" s="93">
        <v>46.35</v>
      </c>
      <c r="AA93" s="93">
        <f t="shared" si="10"/>
        <v>-12.65</v>
      </c>
    </row>
    <row r="94" ht="15.75" customHeight="1">
      <c r="A94" s="98">
        <v>43342.0</v>
      </c>
      <c r="B94" s="99" t="str">
        <f>VLOOKUP($A94,'BankNifty Spot'!$B$2:$I$1099,8,0)</f>
        <v>PE</v>
      </c>
      <c r="C94" s="99">
        <f>VLOOKUP($A94,'BankNifty Spot'!$B$2:$J$1099,9,0)</f>
        <v>28100</v>
      </c>
      <c r="D94" s="99">
        <v>23.0</v>
      </c>
      <c r="E94" s="99">
        <v>124.5</v>
      </c>
      <c r="F94" s="99">
        <v>0.05</v>
      </c>
      <c r="G94" s="99">
        <v>10.7</v>
      </c>
      <c r="H94" s="100">
        <f>VLOOKUP($A94,'BankNifty Spot'!$B$2:$H$577,7,0)</f>
        <v>0.03401348493</v>
      </c>
      <c r="I94" s="101" t="s">
        <v>79</v>
      </c>
      <c r="J94" s="99">
        <v>2018.0</v>
      </c>
      <c r="K94" s="101" t="s">
        <v>79</v>
      </c>
      <c r="L94" s="99">
        <f t="shared" si="22"/>
        <v>12.3</v>
      </c>
      <c r="M94" s="99">
        <f t="shared" si="11"/>
        <v>-118.45</v>
      </c>
      <c r="N94" s="99">
        <f t="shared" si="23"/>
        <v>-23</v>
      </c>
      <c r="O94" s="99">
        <f t="shared" si="12"/>
        <v>-52.5</v>
      </c>
      <c r="P94" s="99">
        <f t="shared" si="3"/>
        <v>0</v>
      </c>
      <c r="Q94" s="102">
        <f>VLOOKUP($A94,'BankNifty Spot'!$B$6:$C$1099,2,0)</f>
        <v>28233.7</v>
      </c>
      <c r="R94" s="93">
        <f t="shared" si="4"/>
        <v>564674</v>
      </c>
      <c r="S94" s="93">
        <f t="shared" si="5"/>
        <v>50820.66</v>
      </c>
      <c r="T94" s="93">
        <f t="shared" si="6"/>
        <v>-460</v>
      </c>
      <c r="U94" s="103">
        <f t="shared" si="7"/>
        <v>-0.9051436955</v>
      </c>
      <c r="V94" s="99">
        <f t="shared" si="13"/>
        <v>-2.062471414</v>
      </c>
      <c r="W94" s="78" t="s">
        <v>240</v>
      </c>
      <c r="X94" s="93" t="str">
        <f t="shared" si="8"/>
        <v>Aug</v>
      </c>
      <c r="Y94" s="93" t="str">
        <f t="shared" si="9"/>
        <v>18</v>
      </c>
      <c r="Z94" s="93">
        <v>71.15</v>
      </c>
      <c r="AA94" s="93">
        <f t="shared" si="10"/>
        <v>25.15</v>
      </c>
    </row>
    <row r="95" ht="15.75" customHeight="1">
      <c r="A95" s="98">
        <v>43349.0</v>
      </c>
      <c r="B95" s="99" t="str">
        <f>VLOOKUP($A95,'BankNifty Spot'!$B$2:$I$1099,8,0)</f>
        <v>PE</v>
      </c>
      <c r="C95" s="99">
        <f>VLOOKUP($A95,'BankNifty Spot'!$B$2:$J$1099,9,0)</f>
        <v>27400</v>
      </c>
      <c r="D95" s="99">
        <v>48.95</v>
      </c>
      <c r="E95" s="99">
        <v>124.5</v>
      </c>
      <c r="F95" s="99">
        <v>0.05</v>
      </c>
      <c r="G95" s="99">
        <v>0.35</v>
      </c>
      <c r="H95" s="100">
        <f>VLOOKUP($A95,'BankNifty Spot'!$B$2:$H$577,7,0)</f>
        <v>0.3221794233</v>
      </c>
      <c r="I95" s="101" t="s">
        <v>80</v>
      </c>
      <c r="J95" s="99">
        <v>2018.0</v>
      </c>
      <c r="K95" s="101" t="s">
        <v>80</v>
      </c>
      <c r="L95" s="99">
        <f t="shared" si="22"/>
        <v>48.6</v>
      </c>
      <c r="M95" s="99">
        <f t="shared" si="11"/>
        <v>-69.85</v>
      </c>
      <c r="N95" s="99">
        <f t="shared" si="23"/>
        <v>-48.95</v>
      </c>
      <c r="O95" s="99">
        <f t="shared" si="12"/>
        <v>-101.45</v>
      </c>
      <c r="P95" s="99">
        <f t="shared" si="3"/>
        <v>0</v>
      </c>
      <c r="Q95" s="102">
        <f>VLOOKUP($A95,'BankNifty Spot'!$B$6:$C$1099,2,0)</f>
        <v>27464.25</v>
      </c>
      <c r="R95" s="93">
        <f t="shared" si="4"/>
        <v>549285</v>
      </c>
      <c r="S95" s="93">
        <f t="shared" si="5"/>
        <v>49435.65</v>
      </c>
      <c r="T95" s="93">
        <f t="shared" si="6"/>
        <v>-979</v>
      </c>
      <c r="U95" s="103">
        <f t="shared" si="7"/>
        <v>-1.980352236</v>
      </c>
      <c r="V95" s="99">
        <f t="shared" si="13"/>
        <v>-4.04282365</v>
      </c>
      <c r="W95" s="78" t="s">
        <v>241</v>
      </c>
      <c r="X95" s="93" t="str">
        <f t="shared" si="8"/>
        <v>Sep</v>
      </c>
      <c r="Y95" s="93" t="str">
        <f t="shared" si="9"/>
        <v>18</v>
      </c>
      <c r="Z95" s="93">
        <v>52.35</v>
      </c>
      <c r="AA95" s="93">
        <f t="shared" si="10"/>
        <v>-45.55</v>
      </c>
    </row>
    <row r="96" ht="15.75" customHeight="1">
      <c r="A96" s="98">
        <v>43355.0</v>
      </c>
      <c r="B96" s="99" t="str">
        <f>VLOOKUP($A96,'BankNifty Spot'!$B$2:$I$1099,8,0)</f>
        <v>PE</v>
      </c>
      <c r="C96" s="99">
        <f>VLOOKUP($A96,'BankNifty Spot'!$B$2:$J$1099,9,0)</f>
        <v>26800</v>
      </c>
      <c r="D96" s="99">
        <v>40.05</v>
      </c>
      <c r="E96" s="99">
        <v>190.6</v>
      </c>
      <c r="F96" s="99">
        <v>0.05</v>
      </c>
      <c r="G96" s="99">
        <v>9.2</v>
      </c>
      <c r="H96" s="100">
        <f>VLOOKUP($A96,'BankNifty Spot'!$B$2:$H$577,7,0)</f>
        <v>0.3269607386</v>
      </c>
      <c r="I96" s="101" t="s">
        <v>80</v>
      </c>
      <c r="J96" s="99">
        <v>2018.0</v>
      </c>
      <c r="K96" s="101" t="s">
        <v>80</v>
      </c>
      <c r="L96" s="99">
        <f t="shared" si="22"/>
        <v>30.85</v>
      </c>
      <c r="M96" s="99">
        <f t="shared" si="11"/>
        <v>-39</v>
      </c>
      <c r="N96" s="99">
        <f t="shared" si="23"/>
        <v>-40.05</v>
      </c>
      <c r="O96" s="99">
        <f t="shared" si="12"/>
        <v>-141.5</v>
      </c>
      <c r="P96" s="99">
        <f t="shared" si="3"/>
        <v>0</v>
      </c>
      <c r="Q96" s="102">
        <f>VLOOKUP($A96,'BankNifty Spot'!$B$6:$C$1099,2,0)</f>
        <v>26895.15</v>
      </c>
      <c r="R96" s="93">
        <f t="shared" si="4"/>
        <v>537903</v>
      </c>
      <c r="S96" s="93">
        <f t="shared" si="5"/>
        <v>48411.27</v>
      </c>
      <c r="T96" s="93">
        <f t="shared" si="6"/>
        <v>-801</v>
      </c>
      <c r="U96" s="103">
        <f t="shared" si="7"/>
        <v>-1.654573408</v>
      </c>
      <c r="V96" s="99">
        <f t="shared" si="13"/>
        <v>-5.697397058</v>
      </c>
      <c r="W96" s="78" t="s">
        <v>242</v>
      </c>
      <c r="X96" s="93" t="str">
        <f t="shared" si="8"/>
        <v>Sep</v>
      </c>
      <c r="Y96" s="93" t="str">
        <f t="shared" si="9"/>
        <v>18</v>
      </c>
      <c r="Z96" s="93">
        <v>83.65</v>
      </c>
      <c r="AA96" s="93">
        <f t="shared" si="10"/>
        <v>3.55</v>
      </c>
    </row>
    <row r="97" ht="15.75" customHeight="1">
      <c r="A97" s="98">
        <v>43362.0</v>
      </c>
      <c r="B97" s="99" t="str">
        <f>VLOOKUP($A97,'BankNifty Spot'!$B$2:$I$1099,8,0)</f>
        <v>PE</v>
      </c>
      <c r="C97" s="99">
        <f>VLOOKUP($A97,'BankNifty Spot'!$B$2:$J$1099,9,0)</f>
        <v>26400</v>
      </c>
      <c r="D97" s="99">
        <v>49.0</v>
      </c>
      <c r="E97" s="99">
        <v>129.5</v>
      </c>
      <c r="F97" s="99">
        <v>12.35</v>
      </c>
      <c r="G97" s="99">
        <v>94.95</v>
      </c>
      <c r="H97" s="100">
        <f>VLOOKUP($A97,'BankNifty Spot'!$B$2:$H$577,7,0)</f>
        <v>0.3424547444</v>
      </c>
      <c r="I97" s="101" t="s">
        <v>80</v>
      </c>
      <c r="J97" s="99">
        <v>2018.0</v>
      </c>
      <c r="K97" s="101" t="s">
        <v>80</v>
      </c>
      <c r="L97" s="99">
        <f t="shared" si="22"/>
        <v>-45.95</v>
      </c>
      <c r="M97" s="99">
        <f t="shared" si="11"/>
        <v>-84.95</v>
      </c>
      <c r="N97" s="99">
        <f t="shared" si="23"/>
        <v>-49</v>
      </c>
      <c r="O97" s="99">
        <f t="shared" si="12"/>
        <v>-190.5</v>
      </c>
      <c r="P97" s="99">
        <f t="shared" si="3"/>
        <v>0</v>
      </c>
      <c r="Q97" s="102">
        <f>VLOOKUP($A97,'BankNifty Spot'!$B$6:$C$1099,2,0)</f>
        <v>26532</v>
      </c>
      <c r="R97" s="93">
        <f t="shared" si="4"/>
        <v>530640</v>
      </c>
      <c r="S97" s="93">
        <f t="shared" si="5"/>
        <v>47757.6</v>
      </c>
      <c r="T97" s="93">
        <f t="shared" si="6"/>
        <v>-980</v>
      </c>
      <c r="U97" s="103">
        <f t="shared" si="7"/>
        <v>-2.052029415</v>
      </c>
      <c r="V97" s="99">
        <f t="shared" si="13"/>
        <v>-7.749426473</v>
      </c>
      <c r="W97" s="78" t="s">
        <v>243</v>
      </c>
      <c r="X97" s="93" t="str">
        <f t="shared" si="8"/>
        <v>Sep</v>
      </c>
      <c r="Y97" s="93" t="str">
        <f t="shared" si="9"/>
        <v>18</v>
      </c>
      <c r="Z97" s="93">
        <v>54.45</v>
      </c>
      <c r="AA97" s="93">
        <f t="shared" si="10"/>
        <v>-43.55</v>
      </c>
    </row>
    <row r="98" ht="15.75" customHeight="1">
      <c r="A98" s="98">
        <v>43370.0</v>
      </c>
      <c r="B98" s="99" t="str">
        <f>VLOOKUP($A98,'BankNifty Spot'!$B$2:$I$1099,8,0)</f>
        <v>PE</v>
      </c>
      <c r="C98" s="99">
        <f>VLOOKUP($A98,'BankNifty Spot'!$B$2:$J$1099,9,0)</f>
        <v>25300</v>
      </c>
      <c r="D98" s="99">
        <v>110.0</v>
      </c>
      <c r="E98" s="99">
        <v>283.15</v>
      </c>
      <c r="F98" s="99">
        <v>53.3</v>
      </c>
      <c r="G98" s="99">
        <v>258.4</v>
      </c>
      <c r="H98" s="100">
        <f>VLOOKUP($A98,'BankNifty Spot'!$B$2:$H$577,7,0)</f>
        <v>0.2592970606</v>
      </c>
      <c r="I98" s="101" t="s">
        <v>80</v>
      </c>
      <c r="J98" s="99">
        <v>2018.0</v>
      </c>
      <c r="K98" s="101" t="s">
        <v>80</v>
      </c>
      <c r="L98" s="99">
        <f t="shared" si="22"/>
        <v>-148.4</v>
      </c>
      <c r="M98" s="99">
        <f t="shared" si="11"/>
        <v>-233.35</v>
      </c>
      <c r="N98" s="99">
        <f t="shared" si="23"/>
        <v>-110</v>
      </c>
      <c r="O98" s="99">
        <f t="shared" si="12"/>
        <v>-300.5</v>
      </c>
      <c r="P98" s="99">
        <f t="shared" si="3"/>
        <v>0</v>
      </c>
      <c r="Q98" s="102">
        <f>VLOOKUP($A98,'BankNifty Spot'!$B$6:$C$1099,2,0)</f>
        <v>25442.1</v>
      </c>
      <c r="R98" s="93">
        <f t="shared" si="4"/>
        <v>508842</v>
      </c>
      <c r="S98" s="93">
        <f t="shared" si="5"/>
        <v>45795.78</v>
      </c>
      <c r="T98" s="93">
        <f t="shared" si="6"/>
        <v>-2200</v>
      </c>
      <c r="U98" s="103">
        <f t="shared" si="7"/>
        <v>-4.803936083</v>
      </c>
      <c r="V98" s="99">
        <f t="shared" si="13"/>
        <v>-12.55336256</v>
      </c>
      <c r="W98" s="78" t="s">
        <v>244</v>
      </c>
      <c r="X98" s="93" t="str">
        <f t="shared" si="8"/>
        <v>Sep</v>
      </c>
      <c r="Y98" s="93" t="str">
        <f t="shared" si="9"/>
        <v>18</v>
      </c>
      <c r="Z98" s="93">
        <v>103.05</v>
      </c>
      <c r="AA98" s="93">
        <f t="shared" si="10"/>
        <v>-116.95</v>
      </c>
    </row>
    <row r="99" ht="15.75" customHeight="1">
      <c r="A99" s="98">
        <v>43377.0</v>
      </c>
      <c r="B99" s="99" t="str">
        <f>VLOOKUP($A99,'BankNifty Spot'!$B$2:$I$1099,8,0)</f>
        <v>CE</v>
      </c>
      <c r="C99" s="99">
        <f>VLOOKUP($A99,'BankNifty Spot'!$B$2:$J$1099,9,0)</f>
        <v>24800</v>
      </c>
      <c r="D99" s="105">
        <v>125.0</v>
      </c>
      <c r="E99" s="105">
        <v>125.0</v>
      </c>
      <c r="F99" s="105">
        <v>1.0</v>
      </c>
      <c r="G99" s="105">
        <v>27.0</v>
      </c>
      <c r="H99" s="104">
        <f>VLOOKUP($A99,'BankNifty Spot'!$B$2:$H$5767,7,0)</f>
        <v>-2.490834549</v>
      </c>
      <c r="I99" s="101" t="s">
        <v>81</v>
      </c>
      <c r="J99" s="99">
        <v>2018.0</v>
      </c>
      <c r="K99" s="106" t="s">
        <v>81</v>
      </c>
      <c r="L99" s="99">
        <v>0.0</v>
      </c>
      <c r="M99" s="99">
        <f t="shared" si="11"/>
        <v>-233.35</v>
      </c>
      <c r="N99" s="99">
        <v>0.0</v>
      </c>
      <c r="O99" s="99">
        <f t="shared" si="12"/>
        <v>-300.5</v>
      </c>
      <c r="P99" s="99">
        <f t="shared" si="3"/>
        <v>1</v>
      </c>
      <c r="Q99" s="102">
        <f>VLOOKUP($A99,'BankNifty Spot'!$B$6:$C$1099,2,0)</f>
        <v>24735.15</v>
      </c>
      <c r="R99" s="93">
        <f t="shared" si="4"/>
        <v>494703</v>
      </c>
      <c r="S99" s="93">
        <f t="shared" si="5"/>
        <v>44523.27</v>
      </c>
      <c r="T99" s="93">
        <f t="shared" si="6"/>
        <v>0</v>
      </c>
      <c r="U99" s="103">
        <f t="shared" si="7"/>
        <v>0</v>
      </c>
      <c r="V99" s="99">
        <f t="shared" si="13"/>
        <v>-12.55336256</v>
      </c>
      <c r="W99" s="78" t="s">
        <v>245</v>
      </c>
      <c r="X99" s="93" t="str">
        <f t="shared" si="8"/>
        <v>Oct</v>
      </c>
      <c r="Y99" s="93" t="str">
        <f t="shared" si="9"/>
        <v>18</v>
      </c>
      <c r="Z99" s="93">
        <v>64.95</v>
      </c>
      <c r="AA99" s="93">
        <f t="shared" si="10"/>
        <v>37.95</v>
      </c>
    </row>
    <row r="100" ht="15.75" customHeight="1">
      <c r="A100" s="98">
        <v>43384.0</v>
      </c>
      <c r="B100" s="99" t="str">
        <f>VLOOKUP($A100,'BankNifty Spot'!$B$2:$I$1099,8,0)</f>
        <v>CE</v>
      </c>
      <c r="C100" s="99">
        <f>VLOOKUP($A100,'BankNifty Spot'!$B$2:$J$1099,9,0)</f>
        <v>24600</v>
      </c>
      <c r="D100" s="105">
        <v>82.0</v>
      </c>
      <c r="E100" s="105">
        <v>325.0</v>
      </c>
      <c r="F100" s="105">
        <v>40.0</v>
      </c>
      <c r="G100" s="105">
        <v>163.0</v>
      </c>
      <c r="H100" s="104">
        <f>VLOOKUP($A100,'BankNifty Spot'!$B$2:$H$5767,7,0)</f>
        <v>-1.118282949</v>
      </c>
      <c r="I100" s="101" t="s">
        <v>81</v>
      </c>
      <c r="J100" s="99">
        <v>2018.0</v>
      </c>
      <c r="K100" s="106" t="s">
        <v>81</v>
      </c>
      <c r="L100" s="99">
        <v>0.0</v>
      </c>
      <c r="M100" s="99">
        <f t="shared" si="11"/>
        <v>-233.35</v>
      </c>
      <c r="N100" s="99">
        <v>0.0</v>
      </c>
      <c r="O100" s="99">
        <f t="shared" si="12"/>
        <v>-300.5</v>
      </c>
      <c r="P100" s="99">
        <f t="shared" si="3"/>
        <v>0</v>
      </c>
      <c r="Q100" s="102">
        <f>VLOOKUP($A100,'BankNifty Spot'!$B$6:$C$1099,2,0)</f>
        <v>24541.75</v>
      </c>
      <c r="R100" s="93">
        <f t="shared" si="4"/>
        <v>490835</v>
      </c>
      <c r="S100" s="93">
        <f t="shared" si="5"/>
        <v>44175.15</v>
      </c>
      <c r="T100" s="93">
        <f t="shared" si="6"/>
        <v>0</v>
      </c>
      <c r="U100" s="103">
        <f t="shared" si="7"/>
        <v>0</v>
      </c>
      <c r="V100" s="99">
        <f t="shared" si="13"/>
        <v>-12.55336256</v>
      </c>
      <c r="W100" s="78" t="s">
        <v>246</v>
      </c>
      <c r="X100" s="93" t="str">
        <f t="shared" si="8"/>
        <v>Oct</v>
      </c>
      <c r="Y100" s="93" t="str">
        <f t="shared" si="9"/>
        <v>18</v>
      </c>
      <c r="Z100" s="93">
        <v>135.2</v>
      </c>
      <c r="AA100" s="93">
        <f t="shared" si="10"/>
        <v>-28.8</v>
      </c>
    </row>
    <row r="101" ht="15.0" customHeight="1">
      <c r="A101" s="98">
        <v>43390.0</v>
      </c>
      <c r="B101" s="99" t="str">
        <f>VLOOKUP($A101,'BankNifty Spot'!$B$2:$I$1099,8,0)</f>
        <v>PE</v>
      </c>
      <c r="C101" s="99">
        <f>VLOOKUP($A101,'BankNifty Spot'!$B$2:$J$1099,9,0)</f>
        <v>25700</v>
      </c>
      <c r="D101" s="99">
        <v>98.25</v>
      </c>
      <c r="E101" s="99">
        <v>527.0</v>
      </c>
      <c r="F101" s="99">
        <v>30.0</v>
      </c>
      <c r="G101" s="99">
        <v>487.0</v>
      </c>
      <c r="H101" s="104">
        <f>VLOOKUP($A101,'BankNifty Spot'!$B$2:$H$5767,7,0)</f>
        <v>1.860685142</v>
      </c>
      <c r="I101" s="101" t="s">
        <v>81</v>
      </c>
      <c r="J101" s="99">
        <v>2018.0</v>
      </c>
      <c r="K101" s="101" t="s">
        <v>81</v>
      </c>
      <c r="L101" s="99">
        <v>0.0</v>
      </c>
      <c r="M101" s="99">
        <f t="shared" si="11"/>
        <v>-233.35</v>
      </c>
      <c r="N101" s="99">
        <v>0.0</v>
      </c>
      <c r="O101" s="99">
        <f t="shared" si="12"/>
        <v>-300.5</v>
      </c>
      <c r="P101" s="99">
        <f t="shared" si="3"/>
        <v>0</v>
      </c>
      <c r="Q101" s="102">
        <f>VLOOKUP($A101,'BankNifty Spot'!$B$6:$C$1099,2,0)</f>
        <v>25839</v>
      </c>
      <c r="R101" s="93">
        <f t="shared" si="4"/>
        <v>516780</v>
      </c>
      <c r="S101" s="93">
        <f t="shared" si="5"/>
        <v>46510.2</v>
      </c>
      <c r="T101" s="93">
        <f t="shared" si="6"/>
        <v>0</v>
      </c>
      <c r="U101" s="103">
        <f t="shared" si="7"/>
        <v>0</v>
      </c>
      <c r="V101" s="99">
        <f t="shared" si="13"/>
        <v>-12.55336256</v>
      </c>
      <c r="W101" s="78" t="s">
        <v>247</v>
      </c>
      <c r="X101" s="93" t="str">
        <f t="shared" si="8"/>
        <v>Oct</v>
      </c>
      <c r="Y101" s="93" t="str">
        <f t="shared" si="9"/>
        <v>18</v>
      </c>
      <c r="Z101" s="93">
        <v>45.75</v>
      </c>
      <c r="AA101" s="93">
        <f t="shared" si="10"/>
        <v>-150.75</v>
      </c>
    </row>
    <row r="102" ht="15.75" customHeight="1">
      <c r="A102" s="98">
        <v>43398.0</v>
      </c>
      <c r="B102" s="99" t="str">
        <f>VLOOKUP($A102,'BankNifty Spot'!$B$2:$I$1099,8,0)</f>
        <v>CE</v>
      </c>
      <c r="C102" s="99">
        <f>VLOOKUP($A102,'BankNifty Spot'!$B$2:$J$1099,9,0)</f>
        <v>24900</v>
      </c>
      <c r="D102" s="99">
        <v>130.0</v>
      </c>
      <c r="E102" s="99">
        <v>184.0</v>
      </c>
      <c r="F102" s="99">
        <v>0.0</v>
      </c>
      <c r="G102" s="99">
        <v>2.0</v>
      </c>
      <c r="H102" s="100">
        <f>VLOOKUP($A102,'BankNifty Spot'!$B$2:$H$5767,7,0)</f>
        <v>-0.888518285</v>
      </c>
      <c r="I102" s="101" t="s">
        <v>81</v>
      </c>
      <c r="J102" s="99">
        <v>2018.0</v>
      </c>
      <c r="K102" s="101" t="s">
        <v>81</v>
      </c>
      <c r="L102" s="99">
        <f t="shared" ref="L102:L105" si="24">(D102-G102)</f>
        <v>128</v>
      </c>
      <c r="M102" s="99">
        <f t="shared" si="11"/>
        <v>-105.35</v>
      </c>
      <c r="N102" s="99">
        <f t="shared" ref="N102:N105" si="25">(IF(E102&gt;(D102*2),D102-(D102*2),D102-G102))</f>
        <v>128</v>
      </c>
      <c r="O102" s="99">
        <f t="shared" si="12"/>
        <v>-172.5</v>
      </c>
      <c r="P102" s="99">
        <f t="shared" si="3"/>
        <v>0</v>
      </c>
      <c r="Q102" s="102">
        <f>VLOOKUP($A102,'BankNifty Spot'!$B$6:$C$1099,2,0)</f>
        <v>24841.5</v>
      </c>
      <c r="R102" s="93">
        <f t="shared" si="4"/>
        <v>496830</v>
      </c>
      <c r="S102" s="93">
        <f t="shared" si="5"/>
        <v>44714.7</v>
      </c>
      <c r="T102" s="93">
        <f t="shared" si="6"/>
        <v>2560</v>
      </c>
      <c r="U102" s="103">
        <f t="shared" si="7"/>
        <v>5.725186572</v>
      </c>
      <c r="V102" s="99">
        <f t="shared" si="13"/>
        <v>-6.828175985</v>
      </c>
      <c r="W102" s="78" t="s">
        <v>248</v>
      </c>
      <c r="X102" s="93" t="str">
        <f t="shared" si="8"/>
        <v>Oct</v>
      </c>
      <c r="Y102" s="93" t="str">
        <f t="shared" si="9"/>
        <v>18</v>
      </c>
      <c r="Z102" s="93">
        <v>162.7</v>
      </c>
      <c r="AA102" s="93">
        <f t="shared" si="10"/>
        <v>160.7</v>
      </c>
    </row>
    <row r="103" ht="15.75" customHeight="1">
      <c r="A103" s="98">
        <v>43405.0</v>
      </c>
      <c r="B103" s="99" t="str">
        <f>VLOOKUP($A103,'BankNifty Spot'!$B$2:$I$1099,8,0)</f>
        <v>PE</v>
      </c>
      <c r="C103" s="99">
        <f>VLOOKUP($A103,'BankNifty Spot'!$B$2:$J$1099,9,0)</f>
        <v>25200</v>
      </c>
      <c r="D103" s="99">
        <v>89.9</v>
      </c>
      <c r="E103" s="99">
        <v>147.85</v>
      </c>
      <c r="F103" s="99">
        <v>0.05</v>
      </c>
      <c r="G103" s="99">
        <v>1.0</v>
      </c>
      <c r="H103" s="100">
        <f>VLOOKUP($A103,'BankNifty Spot'!$B$2:$H$5767,7,0)</f>
        <v>0.5245842983</v>
      </c>
      <c r="I103" s="101" t="s">
        <v>82</v>
      </c>
      <c r="J103" s="99">
        <v>2018.0</v>
      </c>
      <c r="K103" s="101" t="s">
        <v>82</v>
      </c>
      <c r="L103" s="99">
        <f t="shared" si="24"/>
        <v>88.9</v>
      </c>
      <c r="M103" s="99">
        <f t="shared" si="11"/>
        <v>-16.45</v>
      </c>
      <c r="N103" s="99">
        <f t="shared" si="25"/>
        <v>88.9</v>
      </c>
      <c r="O103" s="99">
        <f t="shared" si="12"/>
        <v>-83.6</v>
      </c>
      <c r="P103" s="99">
        <f t="shared" si="3"/>
        <v>0</v>
      </c>
      <c r="Q103" s="102">
        <f>VLOOKUP($A103,'BankNifty Spot'!$B$6:$C$1099,2,0)</f>
        <v>25285.2</v>
      </c>
      <c r="R103" s="93">
        <f t="shared" si="4"/>
        <v>505704</v>
      </c>
      <c r="S103" s="93">
        <f t="shared" si="5"/>
        <v>45513.36</v>
      </c>
      <c r="T103" s="93">
        <f t="shared" si="6"/>
        <v>1778</v>
      </c>
      <c r="U103" s="103">
        <f t="shared" si="7"/>
        <v>3.906545243</v>
      </c>
      <c r="V103" s="99">
        <f t="shared" si="13"/>
        <v>-2.921630742</v>
      </c>
      <c r="W103" s="78" t="s">
        <v>249</v>
      </c>
      <c r="X103" s="93" t="str">
        <f t="shared" si="8"/>
        <v>Nov</v>
      </c>
      <c r="Y103" s="93" t="str">
        <f t="shared" si="9"/>
        <v>18</v>
      </c>
      <c r="Z103" s="93">
        <v>102.7</v>
      </c>
      <c r="AA103" s="93">
        <f t="shared" si="10"/>
        <v>101.7</v>
      </c>
    </row>
    <row r="104" ht="15.75" customHeight="1">
      <c r="A104" s="98">
        <v>43410.0</v>
      </c>
      <c r="B104" s="99" t="str">
        <f>VLOOKUP($A104,'BankNifty Spot'!$B$2:$I$1099,8,0)</f>
        <v>PE</v>
      </c>
      <c r="C104" s="99">
        <f>VLOOKUP($A104,'BankNifty Spot'!$B$2:$J$1099,9,0)</f>
        <v>25600</v>
      </c>
      <c r="D104" s="99">
        <v>19.6</v>
      </c>
      <c r="E104" s="99">
        <v>45.0</v>
      </c>
      <c r="F104" s="99">
        <v>0.05</v>
      </c>
      <c r="G104" s="99">
        <v>0.0</v>
      </c>
      <c r="H104" s="100">
        <f>VLOOKUP($A104,'BankNifty Spot'!$B$2:$H$5767,7,0)</f>
        <v>0.05906995904</v>
      </c>
      <c r="I104" s="101" t="s">
        <v>82</v>
      </c>
      <c r="J104" s="99">
        <v>2018.0</v>
      </c>
      <c r="K104" s="101" t="s">
        <v>82</v>
      </c>
      <c r="L104" s="99">
        <f t="shared" si="24"/>
        <v>19.6</v>
      </c>
      <c r="M104" s="99">
        <f t="shared" si="11"/>
        <v>0</v>
      </c>
      <c r="N104" s="99">
        <f t="shared" si="25"/>
        <v>-19.6</v>
      </c>
      <c r="O104" s="99">
        <f t="shared" si="12"/>
        <v>-103.2</v>
      </c>
      <c r="P104" s="99">
        <f t="shared" si="3"/>
        <v>0</v>
      </c>
      <c r="Q104" s="102">
        <f>VLOOKUP($A104,'BankNifty Spot'!$B$6:$C$1099,2,0)</f>
        <v>25747.4</v>
      </c>
      <c r="R104" s="93">
        <f t="shared" si="4"/>
        <v>514948</v>
      </c>
      <c r="S104" s="93">
        <f t="shared" si="5"/>
        <v>46345.32</v>
      </c>
      <c r="T104" s="93">
        <f t="shared" si="6"/>
        <v>-392</v>
      </c>
      <c r="U104" s="103">
        <f t="shared" si="7"/>
        <v>-0.8458243464</v>
      </c>
      <c r="V104" s="99">
        <f t="shared" si="13"/>
        <v>-3.767455088</v>
      </c>
      <c r="W104" s="78" t="s">
        <v>250</v>
      </c>
      <c r="X104" s="93" t="str">
        <f t="shared" si="8"/>
        <v>Nov</v>
      </c>
      <c r="Y104" s="93" t="str">
        <f t="shared" si="9"/>
        <v>18</v>
      </c>
      <c r="Z104" s="93">
        <v>10.25</v>
      </c>
      <c r="AA104" s="93">
        <f t="shared" si="10"/>
        <v>-28.95</v>
      </c>
    </row>
    <row r="105" ht="15.75" customHeight="1">
      <c r="A105" s="98">
        <v>43419.0</v>
      </c>
      <c r="B105" s="99" t="str">
        <f>VLOOKUP($A105,'BankNifty Spot'!$B$2:$I$1099,8,0)</f>
        <v>PE</v>
      </c>
      <c r="C105" s="99">
        <f>VLOOKUP($A105,'BankNifty Spot'!$B$2:$J$1099,9,0)</f>
        <v>25800</v>
      </c>
      <c r="D105" s="99">
        <v>35.0</v>
      </c>
      <c r="E105" s="99">
        <v>45.0</v>
      </c>
      <c r="F105" s="99">
        <v>22.0</v>
      </c>
      <c r="G105" s="99">
        <v>0.0</v>
      </c>
      <c r="H105" s="100">
        <f>VLOOKUP($A105,'BankNifty Spot'!$B$2:$H$5767,7,0)</f>
        <v>0.06189705806</v>
      </c>
      <c r="I105" s="101" t="s">
        <v>82</v>
      </c>
      <c r="J105" s="99">
        <v>2018.0</v>
      </c>
      <c r="K105" s="101" t="s">
        <v>82</v>
      </c>
      <c r="L105" s="99">
        <f t="shared" si="24"/>
        <v>35</v>
      </c>
      <c r="M105" s="99">
        <f t="shared" si="11"/>
        <v>0</v>
      </c>
      <c r="N105" s="99">
        <f t="shared" si="25"/>
        <v>35</v>
      </c>
      <c r="O105" s="99">
        <f t="shared" si="12"/>
        <v>-68.2</v>
      </c>
      <c r="P105" s="99">
        <f t="shared" si="3"/>
        <v>0</v>
      </c>
      <c r="Q105" s="102">
        <f>VLOOKUP($A105,'BankNifty Spot'!$B$6:$C$1099,2,0)</f>
        <v>25946.2</v>
      </c>
      <c r="R105" s="93">
        <f t="shared" si="4"/>
        <v>518924</v>
      </c>
      <c r="S105" s="93">
        <f t="shared" si="5"/>
        <v>46703.16</v>
      </c>
      <c r="T105" s="93">
        <f t="shared" si="6"/>
        <v>700</v>
      </c>
      <c r="U105" s="103">
        <f t="shared" si="7"/>
        <v>1.498827917</v>
      </c>
      <c r="V105" s="99">
        <f t="shared" si="13"/>
        <v>-2.268627171</v>
      </c>
      <c r="W105" s="78" t="s">
        <v>251</v>
      </c>
      <c r="X105" s="93" t="str">
        <f t="shared" si="8"/>
        <v>Nov</v>
      </c>
      <c r="Y105" s="93" t="str">
        <f t="shared" si="9"/>
        <v>18</v>
      </c>
      <c r="Z105" s="93">
        <v>25.25</v>
      </c>
      <c r="AA105" s="93">
        <f t="shared" si="10"/>
        <v>25.25</v>
      </c>
    </row>
    <row r="106" ht="15.75" customHeight="1">
      <c r="A106" s="98">
        <v>43426.0</v>
      </c>
      <c r="B106" s="99" t="str">
        <f>VLOOKUP($A106,'BankNifty Spot'!$B$2:$I$1099,8,0)</f>
        <v>CE</v>
      </c>
      <c r="C106" s="99">
        <f>VLOOKUP($A106,'BankNifty Spot'!$B$2:$J$1099,9,0)</f>
        <v>26300</v>
      </c>
      <c r="D106" s="99">
        <v>98.8</v>
      </c>
      <c r="E106" s="99">
        <v>98.8</v>
      </c>
      <c r="F106" s="99">
        <v>0.0</v>
      </c>
      <c r="G106" s="99">
        <v>0.0</v>
      </c>
      <c r="H106" s="99"/>
      <c r="I106" s="101" t="s">
        <v>82</v>
      </c>
      <c r="J106" s="99">
        <v>2018.0</v>
      </c>
      <c r="K106" s="101" t="s">
        <v>82</v>
      </c>
      <c r="L106" s="99">
        <v>0.0</v>
      </c>
      <c r="M106" s="99">
        <f t="shared" si="11"/>
        <v>0</v>
      </c>
      <c r="N106" s="99">
        <v>0.0</v>
      </c>
      <c r="O106" s="99">
        <f t="shared" si="12"/>
        <v>-68.2</v>
      </c>
      <c r="P106" s="99">
        <f t="shared" si="3"/>
        <v>1</v>
      </c>
      <c r="Q106" s="102">
        <f>VLOOKUP($A106,'BankNifty Spot'!$B$6:$C$1099,2,0)</f>
        <v>26233.65</v>
      </c>
      <c r="R106" s="93">
        <f t="shared" si="4"/>
        <v>524673</v>
      </c>
      <c r="S106" s="93">
        <f t="shared" si="5"/>
        <v>47220.57</v>
      </c>
      <c r="T106" s="93">
        <f t="shared" si="6"/>
        <v>0</v>
      </c>
      <c r="U106" s="103">
        <f t="shared" si="7"/>
        <v>0</v>
      </c>
      <c r="V106" s="99">
        <f t="shared" si="13"/>
        <v>-2.268627171</v>
      </c>
      <c r="W106" s="78" t="s">
        <v>252</v>
      </c>
      <c r="X106" s="93" t="str">
        <f t="shared" si="8"/>
        <v>Nov</v>
      </c>
      <c r="Y106" s="93" t="str">
        <f t="shared" si="9"/>
        <v>18</v>
      </c>
      <c r="Z106" s="93">
        <v>54.1</v>
      </c>
      <c r="AA106" s="93">
        <f t="shared" si="10"/>
        <v>54.1</v>
      </c>
    </row>
    <row r="107" ht="15.75" customHeight="1">
      <c r="A107" s="98">
        <v>43433.0</v>
      </c>
      <c r="B107" s="99" t="str">
        <f>VLOOKUP($A107,'BankNifty Spot'!$B$2:$I$1099,8,0)</f>
        <v>PE</v>
      </c>
      <c r="C107" s="99">
        <f>VLOOKUP($A107,'BankNifty Spot'!$B$2:$J$1099,9,0)</f>
        <v>26500</v>
      </c>
      <c r="D107" s="99">
        <v>75.0</v>
      </c>
      <c r="E107" s="99">
        <v>75.0</v>
      </c>
      <c r="F107" s="99">
        <v>0.0</v>
      </c>
      <c r="G107" s="99">
        <v>0.0</v>
      </c>
      <c r="H107" s="99"/>
      <c r="I107" s="101" t="s">
        <v>82</v>
      </c>
      <c r="J107" s="99">
        <v>2018.0</v>
      </c>
      <c r="K107" s="101" t="s">
        <v>82</v>
      </c>
      <c r="L107" s="99">
        <v>0.0</v>
      </c>
      <c r="M107" s="99">
        <f t="shared" si="11"/>
        <v>0</v>
      </c>
      <c r="N107" s="99">
        <v>0.0</v>
      </c>
      <c r="O107" s="99">
        <f t="shared" si="12"/>
        <v>-68.2</v>
      </c>
      <c r="P107" s="99">
        <f t="shared" si="3"/>
        <v>1</v>
      </c>
      <c r="Q107" s="102">
        <f>VLOOKUP($A107,'BankNifty Spot'!$B$6:$C$1099,2,0)</f>
        <v>26641.6</v>
      </c>
      <c r="R107" s="93">
        <f t="shared" si="4"/>
        <v>532832</v>
      </c>
      <c r="S107" s="93">
        <f t="shared" si="5"/>
        <v>47954.88</v>
      </c>
      <c r="T107" s="93">
        <f t="shared" si="6"/>
        <v>0</v>
      </c>
      <c r="U107" s="103">
        <f t="shared" si="7"/>
        <v>0</v>
      </c>
      <c r="V107" s="99">
        <f t="shared" si="13"/>
        <v>-2.268627171</v>
      </c>
      <c r="W107" s="78" t="s">
        <v>253</v>
      </c>
      <c r="X107" s="93" t="str">
        <f t="shared" si="8"/>
        <v>Nov</v>
      </c>
      <c r="Y107" s="93" t="str">
        <f t="shared" si="9"/>
        <v>18</v>
      </c>
      <c r="Z107" s="93">
        <v>40.6</v>
      </c>
      <c r="AA107" s="93">
        <f t="shared" si="10"/>
        <v>40.6</v>
      </c>
    </row>
    <row r="108" ht="15.75" customHeight="1">
      <c r="A108" s="98">
        <v>43440.0</v>
      </c>
      <c r="B108" s="99" t="str">
        <f>VLOOKUP($A108,'BankNifty Spot'!$B$2:$I$1099,8,0)</f>
        <v>CE</v>
      </c>
      <c r="C108" s="99">
        <f>VLOOKUP($A108,'BankNifty Spot'!$B$2:$J$1099,9,0)</f>
        <v>26400</v>
      </c>
      <c r="D108" s="99">
        <v>99.0</v>
      </c>
      <c r="E108" s="99">
        <v>99.0</v>
      </c>
      <c r="F108" s="99">
        <v>0.0</v>
      </c>
      <c r="G108" s="99">
        <v>0.1</v>
      </c>
      <c r="H108" s="100">
        <f>VLOOKUP($A108,'BankNifty Spot'!$B$2:$H$5767,7,0)</f>
        <v>-0.6806286671</v>
      </c>
      <c r="I108" s="101" t="s">
        <v>83</v>
      </c>
      <c r="J108" s="99">
        <v>2018.0</v>
      </c>
      <c r="K108" s="101" t="s">
        <v>83</v>
      </c>
      <c r="L108" s="99">
        <v>0.0</v>
      </c>
      <c r="M108" s="99">
        <f t="shared" si="11"/>
        <v>0</v>
      </c>
      <c r="N108" s="99">
        <v>0.0</v>
      </c>
      <c r="O108" s="99">
        <f t="shared" si="12"/>
        <v>-68.2</v>
      </c>
      <c r="P108" s="99">
        <f t="shared" si="3"/>
        <v>1</v>
      </c>
      <c r="Q108" s="102">
        <f>VLOOKUP($A108,'BankNifty Spot'!$B$6:$C$1099,2,0)</f>
        <v>26339.1</v>
      </c>
      <c r="R108" s="93">
        <f t="shared" si="4"/>
        <v>526782</v>
      </c>
      <c r="S108" s="93">
        <f t="shared" si="5"/>
        <v>47410.38</v>
      </c>
      <c r="T108" s="93">
        <f t="shared" si="6"/>
        <v>0</v>
      </c>
      <c r="U108" s="103">
        <f t="shared" si="7"/>
        <v>0</v>
      </c>
      <c r="V108" s="99">
        <f t="shared" si="13"/>
        <v>-2.268627171</v>
      </c>
      <c r="W108" s="78" t="s">
        <v>254</v>
      </c>
      <c r="X108" s="93" t="str">
        <f t="shared" si="8"/>
        <v>Dec</v>
      </c>
      <c r="Y108" s="93" t="str">
        <f t="shared" si="9"/>
        <v>18</v>
      </c>
      <c r="Z108" s="93">
        <v>35.4</v>
      </c>
      <c r="AA108" s="93">
        <f t="shared" si="10"/>
        <v>35.3</v>
      </c>
    </row>
    <row r="109" ht="15.75" customHeight="1">
      <c r="A109" s="98">
        <v>43447.0</v>
      </c>
      <c r="B109" s="99" t="str">
        <f>VLOOKUP($A109,'BankNifty Spot'!$B$2:$I$1099,8,0)</f>
        <v>PE</v>
      </c>
      <c r="C109" s="99">
        <f>VLOOKUP($A109,'BankNifty Spot'!$B$2:$J$1099,9,0)</f>
        <v>26700</v>
      </c>
      <c r="D109" s="99">
        <v>42.6</v>
      </c>
      <c r="E109" s="99">
        <v>55.55</v>
      </c>
      <c r="F109" s="99">
        <v>0.05</v>
      </c>
      <c r="G109" s="99">
        <v>1.0</v>
      </c>
      <c r="H109" s="100">
        <f>VLOOKUP($A109,'BankNifty Spot'!$B$2:$H$5767,7,0)</f>
        <v>0.7517682317</v>
      </c>
      <c r="I109" s="101" t="s">
        <v>83</v>
      </c>
      <c r="J109" s="99">
        <v>2018.0</v>
      </c>
      <c r="K109" s="101" t="s">
        <v>83</v>
      </c>
      <c r="L109" s="99">
        <f t="shared" ref="L109:L113" si="26">(D109-G109)</f>
        <v>41.6</v>
      </c>
      <c r="M109" s="99">
        <f t="shared" si="11"/>
        <v>0</v>
      </c>
      <c r="N109" s="99">
        <f t="shared" ref="N109:N113" si="27">(IF(E109&gt;(D109*2),D109-(D109*2),D109-G109))</f>
        <v>41.6</v>
      </c>
      <c r="O109" s="99">
        <f t="shared" si="12"/>
        <v>-26.6</v>
      </c>
      <c r="P109" s="99">
        <f t="shared" si="3"/>
        <v>0</v>
      </c>
      <c r="Q109" s="102">
        <f>VLOOKUP($A109,'BankNifty Spot'!$B$6:$C$1099,2,0)</f>
        <v>26844.15</v>
      </c>
      <c r="R109" s="93">
        <f t="shared" si="4"/>
        <v>536883</v>
      </c>
      <c r="S109" s="93">
        <f t="shared" si="5"/>
        <v>48319.47</v>
      </c>
      <c r="T109" s="93">
        <f t="shared" si="6"/>
        <v>832</v>
      </c>
      <c r="U109" s="103">
        <f t="shared" si="7"/>
        <v>1.721873191</v>
      </c>
      <c r="V109" s="99">
        <f t="shared" si="13"/>
        <v>-0.5467539804</v>
      </c>
      <c r="W109" s="78" t="s">
        <v>255</v>
      </c>
      <c r="X109" s="93" t="str">
        <f t="shared" si="8"/>
        <v>Dec</v>
      </c>
      <c r="Y109" s="93" t="str">
        <f t="shared" si="9"/>
        <v>18</v>
      </c>
      <c r="Z109" s="93">
        <v>23.95</v>
      </c>
      <c r="AA109" s="93">
        <f t="shared" si="10"/>
        <v>22.95</v>
      </c>
    </row>
    <row r="110" ht="15.75" customHeight="1">
      <c r="A110" s="98">
        <v>43454.0</v>
      </c>
      <c r="B110" s="99" t="str">
        <f>VLOOKUP($A110,'BankNifty Spot'!$B$2:$I$1099,8,0)</f>
        <v>CE</v>
      </c>
      <c r="C110" s="99">
        <f>VLOOKUP($A110,'BankNifty Spot'!$B$2:$J$1099,9,0)</f>
        <v>27200</v>
      </c>
      <c r="D110" s="99">
        <v>59.75</v>
      </c>
      <c r="E110" s="99">
        <v>95.55</v>
      </c>
      <c r="F110" s="99">
        <v>15.2</v>
      </c>
      <c r="G110" s="99">
        <v>49.3</v>
      </c>
      <c r="H110" s="100">
        <f>VLOOKUP($A110,'BankNifty Spot'!$B$2:$H$5767,7,0)</f>
        <v>-0.6218313161</v>
      </c>
      <c r="I110" s="101" t="s">
        <v>83</v>
      </c>
      <c r="J110" s="99">
        <v>2018.0</v>
      </c>
      <c r="K110" s="101" t="s">
        <v>83</v>
      </c>
      <c r="L110" s="99">
        <f t="shared" si="26"/>
        <v>10.45</v>
      </c>
      <c r="M110" s="99">
        <f t="shared" si="11"/>
        <v>0</v>
      </c>
      <c r="N110" s="99">
        <f t="shared" si="27"/>
        <v>10.45</v>
      </c>
      <c r="O110" s="99">
        <f t="shared" si="12"/>
        <v>-16.15</v>
      </c>
      <c r="P110" s="99">
        <f t="shared" si="3"/>
        <v>0</v>
      </c>
      <c r="Q110" s="102">
        <f>VLOOKUP($A110,'BankNifty Spot'!$B$6:$C$1099,2,0)</f>
        <v>27128.65</v>
      </c>
      <c r="R110" s="93">
        <f t="shared" si="4"/>
        <v>542573</v>
      </c>
      <c r="S110" s="93">
        <f t="shared" si="5"/>
        <v>48831.57</v>
      </c>
      <c r="T110" s="93">
        <f t="shared" si="6"/>
        <v>209</v>
      </c>
      <c r="U110" s="103">
        <f t="shared" si="7"/>
        <v>0.4280018029</v>
      </c>
      <c r="V110" s="99">
        <f t="shared" si="13"/>
        <v>-0.1187521775</v>
      </c>
      <c r="W110" s="78" t="s">
        <v>256</v>
      </c>
      <c r="X110" s="93" t="str">
        <f t="shared" si="8"/>
        <v>Dec</v>
      </c>
      <c r="Y110" s="93" t="str">
        <f t="shared" si="9"/>
        <v>18</v>
      </c>
      <c r="Z110" s="93">
        <v>73.15</v>
      </c>
      <c r="AA110" s="93">
        <f t="shared" si="10"/>
        <v>23.85</v>
      </c>
    </row>
    <row r="111" ht="15.75" customHeight="1">
      <c r="A111" s="98">
        <v>43461.0</v>
      </c>
      <c r="B111" s="99" t="str">
        <f>VLOOKUP($A111,'BankNifty Spot'!$B$2:$I$1099,8,0)</f>
        <v>PE</v>
      </c>
      <c r="C111" s="99">
        <f>VLOOKUP($A111,'BankNifty Spot'!$B$2:$J$1099,9,0)</f>
        <v>27100</v>
      </c>
      <c r="D111" s="99">
        <v>44.0</v>
      </c>
      <c r="E111" s="99">
        <v>230.0</v>
      </c>
      <c r="F111" s="99">
        <v>26.0</v>
      </c>
      <c r="G111" s="99">
        <v>186.0</v>
      </c>
      <c r="H111" s="100">
        <f>VLOOKUP($A111,'BankNifty Spot'!$B$2:$H$5767,7,0)</f>
        <v>0.7924244445</v>
      </c>
      <c r="I111" s="101" t="s">
        <v>83</v>
      </c>
      <c r="J111" s="99">
        <v>2018.0</v>
      </c>
      <c r="K111" s="101" t="s">
        <v>83</v>
      </c>
      <c r="L111" s="99">
        <f t="shared" si="26"/>
        <v>-142</v>
      </c>
      <c r="M111" s="99">
        <f t="shared" si="11"/>
        <v>-142</v>
      </c>
      <c r="N111" s="99">
        <f t="shared" si="27"/>
        <v>-44</v>
      </c>
      <c r="O111" s="99">
        <f t="shared" si="12"/>
        <v>-60.15</v>
      </c>
      <c r="P111" s="99">
        <f t="shared" si="3"/>
        <v>0</v>
      </c>
      <c r="Q111" s="102">
        <f>VLOOKUP($A111,'BankNifty Spot'!$B$6:$C$1099,2,0)</f>
        <v>27200.65</v>
      </c>
      <c r="R111" s="93">
        <f t="shared" si="4"/>
        <v>544013</v>
      </c>
      <c r="S111" s="93">
        <f t="shared" si="5"/>
        <v>48961.17</v>
      </c>
      <c r="T111" s="93">
        <f t="shared" si="6"/>
        <v>-880</v>
      </c>
      <c r="U111" s="103">
        <f t="shared" si="7"/>
        <v>-1.79734267</v>
      </c>
      <c r="V111" s="99">
        <f t="shared" si="13"/>
        <v>-1.916094847</v>
      </c>
      <c r="W111" s="78" t="s">
        <v>257</v>
      </c>
      <c r="X111" s="93" t="str">
        <f t="shared" si="8"/>
        <v>Dec</v>
      </c>
      <c r="Y111" s="93" t="str">
        <f t="shared" si="9"/>
        <v>18</v>
      </c>
      <c r="Z111" s="93">
        <v>38.2</v>
      </c>
      <c r="AA111" s="93">
        <f t="shared" si="10"/>
        <v>-49.8</v>
      </c>
    </row>
    <row r="112" ht="15.75" customHeight="1">
      <c r="A112" s="98">
        <v>43468.0</v>
      </c>
      <c r="B112" s="99" t="str">
        <f>VLOOKUP($A112,'BankNifty Spot'!$B$2:$I$1099,8,0)</f>
        <v>PE</v>
      </c>
      <c r="C112" s="99">
        <f>VLOOKUP($A112,'BankNifty Spot'!$B$2:$J$1099,9,0)</f>
        <v>27100</v>
      </c>
      <c r="D112" s="99">
        <v>57.85</v>
      </c>
      <c r="E112" s="99">
        <v>122.0</v>
      </c>
      <c r="F112" s="99">
        <v>45.0</v>
      </c>
      <c r="G112" s="99">
        <v>58.0</v>
      </c>
      <c r="H112" s="100">
        <f>VLOOKUP($A112,'BankNifty Spot'!$B$2:$H$5767,7,0)</f>
        <v>0.02539126467</v>
      </c>
      <c r="I112" s="101" t="s">
        <v>84</v>
      </c>
      <c r="J112" s="99">
        <v>2019.0</v>
      </c>
      <c r="K112" s="101" t="s">
        <v>84</v>
      </c>
      <c r="L112" s="99">
        <f t="shared" si="26"/>
        <v>-0.15</v>
      </c>
      <c r="M112" s="99">
        <f t="shared" si="11"/>
        <v>-142.15</v>
      </c>
      <c r="N112" s="99">
        <f t="shared" si="27"/>
        <v>-57.85</v>
      </c>
      <c r="O112" s="99">
        <f t="shared" si="12"/>
        <v>-118</v>
      </c>
      <c r="P112" s="99">
        <f t="shared" si="3"/>
        <v>0</v>
      </c>
      <c r="Q112" s="102">
        <f>VLOOKUP($A112,'BankNifty Spot'!$B$6:$C$1099,2,0)</f>
        <v>27181.6</v>
      </c>
      <c r="R112" s="93">
        <f t="shared" si="4"/>
        <v>543632</v>
      </c>
      <c r="S112" s="93">
        <f t="shared" si="5"/>
        <v>48926.88</v>
      </c>
      <c r="T112" s="93">
        <f t="shared" si="6"/>
        <v>-1157</v>
      </c>
      <c r="U112" s="103">
        <f t="shared" si="7"/>
        <v>-2.364753281</v>
      </c>
      <c r="V112" s="99">
        <f t="shared" si="13"/>
        <v>-4.280848128</v>
      </c>
      <c r="W112" s="78" t="s">
        <v>258</v>
      </c>
      <c r="X112" s="93" t="str">
        <f t="shared" si="8"/>
        <v>Jan</v>
      </c>
      <c r="Y112" s="93" t="str">
        <f t="shared" si="9"/>
        <v>19</v>
      </c>
      <c r="Z112" s="93">
        <v>69.45</v>
      </c>
      <c r="AA112" s="93">
        <f t="shared" si="10"/>
        <v>-46.25</v>
      </c>
    </row>
    <row r="113" ht="15.75" customHeight="1">
      <c r="A113" s="98">
        <v>43475.0</v>
      </c>
      <c r="B113" s="99" t="str">
        <f>VLOOKUP($A113,'BankNifty Spot'!$B$2:$I$1099,8,0)</f>
        <v>CE</v>
      </c>
      <c r="C113" s="99">
        <f>VLOOKUP($A113,'BankNifty Spot'!$B$2:$J$1099,9,0)</f>
        <v>27800</v>
      </c>
      <c r="D113" s="99">
        <v>21.05</v>
      </c>
      <c r="E113" s="99">
        <v>30.95</v>
      </c>
      <c r="F113" s="99">
        <v>0.05</v>
      </c>
      <c r="G113" s="99">
        <v>0.1</v>
      </c>
      <c r="H113" s="100">
        <f>VLOOKUP($A113,'BankNifty Spot'!$B$2:$H$5767,7,0)</f>
        <v>-0.02471104313</v>
      </c>
      <c r="I113" s="101" t="s">
        <v>84</v>
      </c>
      <c r="J113" s="99">
        <v>2019.0</v>
      </c>
      <c r="K113" s="101" t="s">
        <v>84</v>
      </c>
      <c r="L113" s="99">
        <f t="shared" si="26"/>
        <v>20.95</v>
      </c>
      <c r="M113" s="99">
        <f t="shared" si="11"/>
        <v>-121.2</v>
      </c>
      <c r="N113" s="99">
        <f t="shared" si="27"/>
        <v>20.95</v>
      </c>
      <c r="O113" s="99">
        <f t="shared" si="12"/>
        <v>-97.05</v>
      </c>
      <c r="P113" s="99">
        <f t="shared" si="3"/>
        <v>0</v>
      </c>
      <c r="Q113" s="102">
        <f>VLOOKUP($A113,'BankNifty Spot'!$B$6:$C$1099,2,0)</f>
        <v>27713.55</v>
      </c>
      <c r="R113" s="93">
        <f t="shared" si="4"/>
        <v>554271</v>
      </c>
      <c r="S113" s="93">
        <f t="shared" si="5"/>
        <v>49884.39</v>
      </c>
      <c r="T113" s="93">
        <f t="shared" si="6"/>
        <v>419</v>
      </c>
      <c r="U113" s="103">
        <f t="shared" si="7"/>
        <v>0.8399421142</v>
      </c>
      <c r="V113" s="99">
        <f t="shared" si="13"/>
        <v>-3.440906014</v>
      </c>
      <c r="W113" s="78" t="s">
        <v>259</v>
      </c>
      <c r="X113" s="93" t="str">
        <f t="shared" si="8"/>
        <v>Jan</v>
      </c>
      <c r="Y113" s="93" t="str">
        <f t="shared" si="9"/>
        <v>19</v>
      </c>
      <c r="Z113" s="93">
        <v>19.0</v>
      </c>
      <c r="AA113" s="93">
        <f t="shared" si="10"/>
        <v>18.9</v>
      </c>
    </row>
    <row r="114" ht="15.75" customHeight="1">
      <c r="A114" s="98">
        <v>43482.0</v>
      </c>
      <c r="B114" s="99" t="str">
        <f>VLOOKUP($A114,'BankNifty Spot'!$B$2:$I$1099,8,0)</f>
        <v>PE</v>
      </c>
      <c r="C114" s="99">
        <f>VLOOKUP($A114,'BankNifty Spot'!$B$2:$J$1099,9,0)</f>
        <v>27500</v>
      </c>
      <c r="D114" s="99">
        <v>35.0</v>
      </c>
      <c r="E114" s="99">
        <v>148.7</v>
      </c>
      <c r="F114" s="99">
        <v>0.05</v>
      </c>
      <c r="G114" s="99">
        <v>0.85</v>
      </c>
      <c r="H114" s="104">
        <f>VLOOKUP($A114,'BankNifty Spot'!$B$2:$H$5767,7,0)</f>
        <v>1.175671832</v>
      </c>
      <c r="I114" s="101" t="s">
        <v>84</v>
      </c>
      <c r="J114" s="99">
        <v>2019.0</v>
      </c>
      <c r="K114" s="101" t="s">
        <v>84</v>
      </c>
      <c r="L114" s="99">
        <v>0.0</v>
      </c>
      <c r="M114" s="99">
        <f t="shared" si="11"/>
        <v>-121.2</v>
      </c>
      <c r="N114" s="99">
        <v>0.0</v>
      </c>
      <c r="O114" s="99">
        <f t="shared" si="12"/>
        <v>-97.05</v>
      </c>
      <c r="P114" s="99">
        <f t="shared" si="3"/>
        <v>0</v>
      </c>
      <c r="Q114" s="102">
        <f>VLOOKUP($A114,'BankNifty Spot'!$B$6:$C$1099,2,0)</f>
        <v>27568.6</v>
      </c>
      <c r="R114" s="93">
        <f t="shared" si="4"/>
        <v>551372</v>
      </c>
      <c r="S114" s="93">
        <f t="shared" si="5"/>
        <v>49623.48</v>
      </c>
      <c r="T114" s="93">
        <f t="shared" si="6"/>
        <v>0</v>
      </c>
      <c r="U114" s="103">
        <f t="shared" si="7"/>
        <v>0</v>
      </c>
      <c r="V114" s="99">
        <f t="shared" si="13"/>
        <v>-3.440906014</v>
      </c>
      <c r="W114" s="78" t="s">
        <v>260</v>
      </c>
      <c r="X114" s="93" t="str">
        <f t="shared" si="8"/>
        <v>Jan</v>
      </c>
      <c r="Y114" s="93" t="str">
        <f t="shared" si="9"/>
        <v>19</v>
      </c>
      <c r="Z114" s="93">
        <v>47.45</v>
      </c>
      <c r="AA114" s="93">
        <f t="shared" si="10"/>
        <v>-22.55</v>
      </c>
    </row>
    <row r="115" ht="15.75" customHeight="1">
      <c r="A115" s="98">
        <v>43489.0</v>
      </c>
      <c r="B115" s="99" t="str">
        <f>VLOOKUP($A115,'BankNifty Spot'!$B$2:$I$1099,8,0)</f>
        <v>PE</v>
      </c>
      <c r="C115" s="99">
        <f>VLOOKUP($A115,'BankNifty Spot'!$B$2:$J$1099,9,0)</f>
        <v>27200</v>
      </c>
      <c r="D115" s="99">
        <v>107.75</v>
      </c>
      <c r="E115" s="99">
        <v>148.0</v>
      </c>
      <c r="F115" s="99">
        <v>9.45</v>
      </c>
      <c r="G115" s="99">
        <v>47.5</v>
      </c>
      <c r="H115" s="100">
        <f>VLOOKUP($A115,'BankNifty Spot'!$B$2:$H$5767,7,0)</f>
        <v>0.08348394081</v>
      </c>
      <c r="I115" s="101" t="s">
        <v>84</v>
      </c>
      <c r="J115" s="99">
        <v>2019.0</v>
      </c>
      <c r="K115" s="101" t="s">
        <v>84</v>
      </c>
      <c r="L115" s="99">
        <f t="shared" ref="L115:L119" si="28">(D115-G115)</f>
        <v>60.25</v>
      </c>
      <c r="M115" s="99">
        <f t="shared" si="11"/>
        <v>-60.95</v>
      </c>
      <c r="N115" s="99">
        <f t="shared" ref="N115:N119" si="29">(IF(E115&gt;(D115*2),D115-(D115*2),D115-G115))</f>
        <v>60.25</v>
      </c>
      <c r="O115" s="99">
        <f t="shared" si="12"/>
        <v>-36.8</v>
      </c>
      <c r="P115" s="99">
        <f t="shared" si="3"/>
        <v>0</v>
      </c>
      <c r="Q115" s="102">
        <f>VLOOKUP($A115,'BankNifty Spot'!$B$6:$C$1099,2,0)</f>
        <v>27273.5</v>
      </c>
      <c r="R115" s="93">
        <f t="shared" si="4"/>
        <v>545470</v>
      </c>
      <c r="S115" s="93">
        <f t="shared" si="5"/>
        <v>49092.3</v>
      </c>
      <c r="T115" s="93">
        <f t="shared" si="6"/>
        <v>1205</v>
      </c>
      <c r="U115" s="103">
        <f t="shared" si="7"/>
        <v>2.454560084</v>
      </c>
      <c r="V115" s="99">
        <f t="shared" si="13"/>
        <v>-0.9863459301</v>
      </c>
      <c r="W115" s="78" t="s">
        <v>261</v>
      </c>
      <c r="X115" s="93" t="str">
        <f t="shared" si="8"/>
        <v>Jan</v>
      </c>
      <c r="Y115" s="93" t="str">
        <f t="shared" si="9"/>
        <v>19</v>
      </c>
      <c r="Z115" s="93">
        <v>40.7</v>
      </c>
      <c r="AA115" s="93">
        <f t="shared" si="10"/>
        <v>-6.8</v>
      </c>
    </row>
    <row r="116" ht="15.75" customHeight="1">
      <c r="A116" s="98">
        <v>43496.0</v>
      </c>
      <c r="B116" s="99" t="str">
        <f>VLOOKUP($A116,'BankNifty Spot'!$B$2:$I$1099,8,0)</f>
        <v>PE</v>
      </c>
      <c r="C116" s="99">
        <f>VLOOKUP($A116,'BankNifty Spot'!$B$2:$J$1099,9,0)</f>
        <v>26900</v>
      </c>
      <c r="D116" s="99">
        <v>50.25</v>
      </c>
      <c r="E116" s="99">
        <v>80.3</v>
      </c>
      <c r="F116" s="99">
        <v>0.05</v>
      </c>
      <c r="G116" s="99">
        <v>0.35</v>
      </c>
      <c r="H116" s="100">
        <f>VLOOKUP($A116,'BankNifty Spot'!$B$2:$H$5767,7,0)</f>
        <v>0.5354979404</v>
      </c>
      <c r="I116" s="101" t="s">
        <v>84</v>
      </c>
      <c r="J116" s="99">
        <v>2019.0</v>
      </c>
      <c r="K116" s="101" t="s">
        <v>84</v>
      </c>
      <c r="L116" s="99">
        <f t="shared" si="28"/>
        <v>49.9</v>
      </c>
      <c r="M116" s="99">
        <f t="shared" si="11"/>
        <v>-11.05</v>
      </c>
      <c r="N116" s="99">
        <f t="shared" si="29"/>
        <v>49.9</v>
      </c>
      <c r="O116" s="99">
        <f t="shared" si="12"/>
        <v>0</v>
      </c>
      <c r="P116" s="99">
        <f t="shared" si="3"/>
        <v>0</v>
      </c>
      <c r="Q116" s="102">
        <f>VLOOKUP($A116,'BankNifty Spot'!$B$6:$C$1099,2,0)</f>
        <v>26969.15</v>
      </c>
      <c r="R116" s="93">
        <f t="shared" si="4"/>
        <v>539383</v>
      </c>
      <c r="S116" s="93">
        <f t="shared" si="5"/>
        <v>48544.47</v>
      </c>
      <c r="T116" s="93">
        <f t="shared" si="6"/>
        <v>998</v>
      </c>
      <c r="U116" s="103">
        <f t="shared" si="7"/>
        <v>2.055846938</v>
      </c>
      <c r="V116" s="99">
        <f t="shared" si="13"/>
        <v>0</v>
      </c>
      <c r="W116" s="78" t="s">
        <v>262</v>
      </c>
      <c r="X116" s="93" t="str">
        <f t="shared" si="8"/>
        <v>Jan</v>
      </c>
      <c r="Y116" s="93" t="str">
        <f t="shared" si="9"/>
        <v>19</v>
      </c>
      <c r="Z116" s="93">
        <v>62.3</v>
      </c>
      <c r="AA116" s="93">
        <f t="shared" si="10"/>
        <v>61.95</v>
      </c>
    </row>
    <row r="117" ht="15.75" customHeight="1">
      <c r="A117" s="98">
        <v>43503.0</v>
      </c>
      <c r="B117" s="99" t="str">
        <f>VLOOKUP($A117,'BankNifty Spot'!$B$2:$I$1099,8,0)</f>
        <v>PE</v>
      </c>
      <c r="C117" s="99">
        <f>VLOOKUP($A117,'BankNifty Spot'!$B$2:$J$1099,9,0)</f>
        <v>27300</v>
      </c>
      <c r="D117" s="99">
        <v>63.15</v>
      </c>
      <c r="E117" s="99">
        <v>72.9</v>
      </c>
      <c r="F117" s="99">
        <v>0.05</v>
      </c>
      <c r="G117" s="99">
        <v>0.25</v>
      </c>
      <c r="H117" s="100">
        <f>VLOOKUP($A117,'BankNifty Spot'!$B$2:$H$5767,7,0)</f>
        <v>0.07937275453</v>
      </c>
      <c r="I117" s="101" t="s">
        <v>85</v>
      </c>
      <c r="J117" s="99">
        <v>2019.0</v>
      </c>
      <c r="K117" s="101" t="s">
        <v>85</v>
      </c>
      <c r="L117" s="99">
        <f t="shared" si="28"/>
        <v>62.9</v>
      </c>
      <c r="M117" s="99">
        <f t="shared" si="11"/>
        <v>0</v>
      </c>
      <c r="N117" s="99">
        <f t="shared" si="29"/>
        <v>62.9</v>
      </c>
      <c r="O117" s="99">
        <f t="shared" si="12"/>
        <v>0</v>
      </c>
      <c r="P117" s="99">
        <f t="shared" si="3"/>
        <v>0</v>
      </c>
      <c r="Q117" s="102">
        <f>VLOOKUP($A117,'BankNifty Spot'!$B$6:$C$1099,2,0)</f>
        <v>27424.1</v>
      </c>
      <c r="R117" s="93">
        <f t="shared" si="4"/>
        <v>548482</v>
      </c>
      <c r="S117" s="93">
        <f t="shared" si="5"/>
        <v>49363.38</v>
      </c>
      <c r="T117" s="93">
        <f t="shared" si="6"/>
        <v>1258</v>
      </c>
      <c r="U117" s="103">
        <f t="shared" si="7"/>
        <v>2.548447858</v>
      </c>
      <c r="V117" s="99">
        <f t="shared" si="13"/>
        <v>0</v>
      </c>
      <c r="W117" s="78" t="s">
        <v>263</v>
      </c>
      <c r="X117" s="93" t="str">
        <f t="shared" si="8"/>
        <v>Feb</v>
      </c>
      <c r="Y117" s="93" t="str">
        <f t="shared" si="9"/>
        <v>19</v>
      </c>
      <c r="Z117" s="93">
        <v>57.3</v>
      </c>
      <c r="AA117" s="93">
        <f t="shared" si="10"/>
        <v>57.05</v>
      </c>
    </row>
    <row r="118" ht="15.75" customHeight="1">
      <c r="A118" s="98">
        <v>43510.0</v>
      </c>
      <c r="B118" s="99" t="str">
        <f>VLOOKUP($A118,'BankNifty Spot'!$B$2:$I$1099,8,0)</f>
        <v>PE</v>
      </c>
      <c r="C118" s="99">
        <f>VLOOKUP($A118,'BankNifty Spot'!$B$2:$J$1099,9,0)</f>
        <v>26900</v>
      </c>
      <c r="D118" s="99">
        <v>32.2</v>
      </c>
      <c r="E118" s="99">
        <v>100.05</v>
      </c>
      <c r="F118" s="99">
        <v>0.05</v>
      </c>
      <c r="G118" s="99">
        <v>1.25</v>
      </c>
      <c r="H118" s="100">
        <f>VLOOKUP($A118,'BankNifty Spot'!$B$2:$H$5767,7,0)</f>
        <v>0.3444248551</v>
      </c>
      <c r="I118" s="101" t="s">
        <v>85</v>
      </c>
      <c r="J118" s="99">
        <v>2019.0</v>
      </c>
      <c r="K118" s="101" t="s">
        <v>85</v>
      </c>
      <c r="L118" s="99">
        <f t="shared" si="28"/>
        <v>30.95</v>
      </c>
      <c r="M118" s="99">
        <f t="shared" si="11"/>
        <v>0</v>
      </c>
      <c r="N118" s="99">
        <f t="shared" si="29"/>
        <v>-32.2</v>
      </c>
      <c r="O118" s="99">
        <f t="shared" si="12"/>
        <v>-32.2</v>
      </c>
      <c r="P118" s="99">
        <f t="shared" si="3"/>
        <v>0</v>
      </c>
      <c r="Q118" s="102">
        <f>VLOOKUP($A118,'BankNifty Spot'!$B$6:$C$1099,2,0)</f>
        <v>26978</v>
      </c>
      <c r="R118" s="93">
        <f t="shared" si="4"/>
        <v>539560</v>
      </c>
      <c r="S118" s="93">
        <f t="shared" si="5"/>
        <v>48560.4</v>
      </c>
      <c r="T118" s="93">
        <f t="shared" si="6"/>
        <v>-644</v>
      </c>
      <c r="U118" s="103">
        <f t="shared" si="7"/>
        <v>-1.326183475</v>
      </c>
      <c r="V118" s="99">
        <f t="shared" si="13"/>
        <v>-1.326183475</v>
      </c>
      <c r="W118" s="78" t="s">
        <v>264</v>
      </c>
      <c r="X118" s="93" t="str">
        <f t="shared" si="8"/>
        <v>Feb</v>
      </c>
      <c r="Y118" s="93" t="str">
        <f t="shared" si="9"/>
        <v>19</v>
      </c>
      <c r="Z118" s="93">
        <v>95.65</v>
      </c>
      <c r="AA118" s="93">
        <f t="shared" si="10"/>
        <v>31.25</v>
      </c>
    </row>
    <row r="119" ht="15.75" customHeight="1">
      <c r="A119" s="98">
        <v>43517.0</v>
      </c>
      <c r="B119" s="99" t="str">
        <f>VLOOKUP($A119,'BankNifty Spot'!$B$2:$I$1099,8,0)</f>
        <v>PE</v>
      </c>
      <c r="C119" s="99">
        <f>VLOOKUP($A119,'BankNifty Spot'!$B$2:$J$1099,9,0)</f>
        <v>26900</v>
      </c>
      <c r="D119" s="99">
        <v>35.0</v>
      </c>
      <c r="E119" s="99">
        <v>48.95</v>
      </c>
      <c r="F119" s="99">
        <v>0.05</v>
      </c>
      <c r="G119" s="99">
        <v>0.3</v>
      </c>
      <c r="H119" s="100">
        <f>VLOOKUP($A119,'BankNifty Spot'!$B$2:$H$5767,7,0)</f>
        <v>0.1456103578</v>
      </c>
      <c r="I119" s="101" t="s">
        <v>85</v>
      </c>
      <c r="J119" s="99">
        <v>2019.0</v>
      </c>
      <c r="K119" s="101" t="s">
        <v>85</v>
      </c>
      <c r="L119" s="99">
        <f t="shared" si="28"/>
        <v>34.7</v>
      </c>
      <c r="M119" s="99">
        <f t="shared" si="11"/>
        <v>0</v>
      </c>
      <c r="N119" s="99">
        <f t="shared" si="29"/>
        <v>34.7</v>
      </c>
      <c r="O119" s="99">
        <f t="shared" si="12"/>
        <v>0</v>
      </c>
      <c r="P119" s="99">
        <f t="shared" si="3"/>
        <v>0</v>
      </c>
      <c r="Q119" s="102">
        <f>VLOOKUP($A119,'BankNifty Spot'!$B$6:$C$1099,2,0)</f>
        <v>26994.75</v>
      </c>
      <c r="R119" s="93">
        <f t="shared" si="4"/>
        <v>539895</v>
      </c>
      <c r="S119" s="93">
        <f t="shared" si="5"/>
        <v>48590.55</v>
      </c>
      <c r="T119" s="93">
        <f t="shared" si="6"/>
        <v>694</v>
      </c>
      <c r="U119" s="103">
        <f t="shared" si="7"/>
        <v>1.428261257</v>
      </c>
      <c r="V119" s="99">
        <f t="shared" si="13"/>
        <v>0</v>
      </c>
      <c r="W119" s="78" t="s">
        <v>265</v>
      </c>
      <c r="X119" s="93" t="str">
        <f t="shared" si="8"/>
        <v>Feb</v>
      </c>
      <c r="Y119" s="93" t="str">
        <f t="shared" si="9"/>
        <v>19</v>
      </c>
      <c r="Z119" s="93">
        <v>28.4</v>
      </c>
      <c r="AA119" s="93">
        <f t="shared" si="10"/>
        <v>28.1</v>
      </c>
    </row>
    <row r="120" ht="15.75" customHeight="1">
      <c r="A120" s="98">
        <v>43524.0</v>
      </c>
      <c r="B120" s="99" t="str">
        <f>VLOOKUP($A120,'BankNifty Spot'!$B$2:$I$1099,8,0)</f>
        <v>PE</v>
      </c>
      <c r="C120" s="99">
        <f>VLOOKUP($A120,'BankNifty Spot'!$B$2:$J$1099,9,0)</f>
        <v>26800</v>
      </c>
      <c r="D120" s="99">
        <v>75.7</v>
      </c>
      <c r="E120" s="99">
        <v>75.7</v>
      </c>
      <c r="F120" s="99">
        <v>0.0</v>
      </c>
      <c r="G120" s="99">
        <v>16.0</v>
      </c>
      <c r="H120" s="99"/>
      <c r="I120" s="101" t="s">
        <v>85</v>
      </c>
      <c r="J120" s="99">
        <v>2019.0</v>
      </c>
      <c r="K120" s="101" t="s">
        <v>85</v>
      </c>
      <c r="L120" s="99">
        <v>0.0</v>
      </c>
      <c r="M120" s="99">
        <f t="shared" si="11"/>
        <v>0</v>
      </c>
      <c r="N120" s="99">
        <v>0.0</v>
      </c>
      <c r="O120" s="99">
        <f t="shared" si="12"/>
        <v>0</v>
      </c>
      <c r="P120" s="99">
        <f t="shared" si="3"/>
        <v>1</v>
      </c>
      <c r="Q120" s="102">
        <f>VLOOKUP($A120,'BankNifty Spot'!$B$6:$C$1099,2,0)</f>
        <v>26878</v>
      </c>
      <c r="R120" s="93">
        <f t="shared" si="4"/>
        <v>537560</v>
      </c>
      <c r="S120" s="93">
        <f t="shared" si="5"/>
        <v>48380.4</v>
      </c>
      <c r="T120" s="93">
        <f t="shared" si="6"/>
        <v>0</v>
      </c>
      <c r="U120" s="103">
        <f t="shared" si="7"/>
        <v>0</v>
      </c>
      <c r="V120" s="99">
        <f t="shared" si="13"/>
        <v>0</v>
      </c>
      <c r="W120" s="78" t="s">
        <v>266</v>
      </c>
      <c r="X120" s="93" t="str">
        <f t="shared" si="8"/>
        <v>Feb</v>
      </c>
      <c r="Y120" s="93" t="str">
        <f t="shared" si="9"/>
        <v>19</v>
      </c>
      <c r="Z120" s="93">
        <v>41.1</v>
      </c>
      <c r="AA120" s="93">
        <f t="shared" si="10"/>
        <v>25.1</v>
      </c>
    </row>
    <row r="121" ht="15.75" customHeight="1">
      <c r="A121" s="98">
        <v>43531.0</v>
      </c>
      <c r="B121" s="99" t="str">
        <f>VLOOKUP($A121,'BankNifty Spot'!$B$2:$I$1099,8,0)</f>
        <v>PE</v>
      </c>
      <c r="C121" s="99">
        <f>VLOOKUP($A121,'BankNifty Spot'!$B$2:$J$1099,9,0)</f>
        <v>27600</v>
      </c>
      <c r="D121" s="99">
        <v>78.0</v>
      </c>
      <c r="E121" s="99">
        <v>82.7</v>
      </c>
      <c r="F121" s="99">
        <v>0.05</v>
      </c>
      <c r="G121" s="99">
        <v>0.05</v>
      </c>
      <c r="H121" s="100">
        <f>VLOOKUP($A121,'BankNifty Spot'!$B$2:$H$5767,7,0)</f>
        <v>0.1279607901</v>
      </c>
      <c r="I121" s="101" t="s">
        <v>86</v>
      </c>
      <c r="J121" s="99">
        <v>2019.0</v>
      </c>
      <c r="K121" s="101" t="s">
        <v>86</v>
      </c>
      <c r="L121" s="99">
        <f t="shared" ref="L121:L127" si="30">(D121-G121)</f>
        <v>77.95</v>
      </c>
      <c r="M121" s="99">
        <f t="shared" si="11"/>
        <v>0</v>
      </c>
      <c r="N121" s="99">
        <f t="shared" ref="N121:N127" si="31">(IF(E121&gt;(D121*2),D121-(D121*2),D121-G121))</f>
        <v>77.95</v>
      </c>
      <c r="O121" s="99">
        <f t="shared" si="12"/>
        <v>0</v>
      </c>
      <c r="P121" s="99">
        <f t="shared" si="3"/>
        <v>0</v>
      </c>
      <c r="Q121" s="102">
        <f>VLOOKUP($A121,'BankNifty Spot'!$B$6:$C$1099,2,0)</f>
        <v>27661</v>
      </c>
      <c r="R121" s="93">
        <f t="shared" si="4"/>
        <v>553220</v>
      </c>
      <c r="S121" s="93">
        <f t="shared" si="5"/>
        <v>49789.8</v>
      </c>
      <c r="T121" s="93">
        <f t="shared" si="6"/>
        <v>1559</v>
      </c>
      <c r="U121" s="103">
        <f t="shared" si="7"/>
        <v>3.131163411</v>
      </c>
      <c r="V121" s="99">
        <f t="shared" si="13"/>
        <v>0</v>
      </c>
      <c r="W121" s="78" t="s">
        <v>267</v>
      </c>
      <c r="X121" s="93" t="str">
        <f t="shared" si="8"/>
        <v>Mar</v>
      </c>
      <c r="Y121" s="93" t="str">
        <f t="shared" si="9"/>
        <v>19</v>
      </c>
      <c r="Z121" s="93">
        <v>76.65</v>
      </c>
      <c r="AA121" s="93">
        <f t="shared" si="10"/>
        <v>76.6</v>
      </c>
    </row>
    <row r="122" ht="15.75" customHeight="1">
      <c r="A122" s="98">
        <v>43538.0</v>
      </c>
      <c r="B122" s="99" t="str">
        <f>VLOOKUP($A122,'BankNifty Spot'!$B$2:$I$1099,8,0)</f>
        <v>PE</v>
      </c>
      <c r="C122" s="99">
        <f>VLOOKUP($A122,'BankNifty Spot'!$B$2:$J$1099,9,0)</f>
        <v>28900</v>
      </c>
      <c r="D122" s="99">
        <v>80.0</v>
      </c>
      <c r="E122" s="99">
        <v>107.0</v>
      </c>
      <c r="F122" s="99">
        <v>0.05</v>
      </c>
      <c r="G122" s="99">
        <v>0.05</v>
      </c>
      <c r="H122" s="100">
        <f>VLOOKUP($A122,'BankNifty Spot'!$B$2:$H$5767,7,0)</f>
        <v>0.5006179828</v>
      </c>
      <c r="I122" s="101" t="s">
        <v>86</v>
      </c>
      <c r="J122" s="99">
        <v>2019.0</v>
      </c>
      <c r="K122" s="101" t="s">
        <v>86</v>
      </c>
      <c r="L122" s="99">
        <f t="shared" si="30"/>
        <v>79.95</v>
      </c>
      <c r="M122" s="99">
        <f t="shared" si="11"/>
        <v>0</v>
      </c>
      <c r="N122" s="99">
        <f t="shared" si="31"/>
        <v>79.95</v>
      </c>
      <c r="O122" s="99">
        <f t="shared" si="12"/>
        <v>0</v>
      </c>
      <c r="P122" s="99">
        <f t="shared" si="3"/>
        <v>0</v>
      </c>
      <c r="Q122" s="102">
        <f>VLOOKUP($A122,'BankNifty Spot'!$B$6:$C$1099,2,0)</f>
        <v>29028.9</v>
      </c>
      <c r="R122" s="93">
        <f t="shared" si="4"/>
        <v>580578</v>
      </c>
      <c r="S122" s="93">
        <f t="shared" si="5"/>
        <v>52252.02</v>
      </c>
      <c r="T122" s="93">
        <f t="shared" si="6"/>
        <v>1599</v>
      </c>
      <c r="U122" s="103">
        <f t="shared" si="7"/>
        <v>3.060168774</v>
      </c>
      <c r="V122" s="99">
        <f t="shared" si="13"/>
        <v>0</v>
      </c>
      <c r="W122" s="78" t="s">
        <v>268</v>
      </c>
      <c r="X122" s="93" t="str">
        <f t="shared" si="8"/>
        <v>Mar</v>
      </c>
      <c r="Y122" s="93" t="str">
        <f t="shared" si="9"/>
        <v>19</v>
      </c>
      <c r="Z122" s="93">
        <v>48.8</v>
      </c>
      <c r="AA122" s="93">
        <f t="shared" si="10"/>
        <v>48.75</v>
      </c>
    </row>
    <row r="123" ht="15.75" customHeight="1">
      <c r="A123" s="98">
        <v>43544.0</v>
      </c>
      <c r="B123" s="99" t="str">
        <f>VLOOKUP($A123,'BankNifty Spot'!$B$2:$I$1099,8,0)</f>
        <v>PE</v>
      </c>
      <c r="C123" s="99">
        <f>VLOOKUP($A123,'BankNifty Spot'!$B$2:$J$1099,9,0)</f>
        <v>29700</v>
      </c>
      <c r="D123" s="99">
        <v>56.95</v>
      </c>
      <c r="E123" s="99">
        <v>96.0</v>
      </c>
      <c r="F123" s="99">
        <v>0.05</v>
      </c>
      <c r="G123" s="99">
        <v>0.3</v>
      </c>
      <c r="H123" s="100">
        <f>VLOOKUP($A123,'BankNifty Spot'!$B$2:$H$5767,7,0)</f>
        <v>0.006046792093</v>
      </c>
      <c r="I123" s="101" t="s">
        <v>86</v>
      </c>
      <c r="J123" s="99">
        <v>2019.0</v>
      </c>
      <c r="K123" s="101" t="s">
        <v>86</v>
      </c>
      <c r="L123" s="99">
        <f t="shared" si="30"/>
        <v>56.65</v>
      </c>
      <c r="M123" s="99">
        <f t="shared" si="11"/>
        <v>0</v>
      </c>
      <c r="N123" s="99">
        <f t="shared" si="31"/>
        <v>56.65</v>
      </c>
      <c r="O123" s="99">
        <f t="shared" si="12"/>
        <v>0</v>
      </c>
      <c r="P123" s="99">
        <f t="shared" si="3"/>
        <v>0</v>
      </c>
      <c r="Q123" s="102">
        <f>VLOOKUP($A123,'BankNifty Spot'!$B$6:$C$1099,2,0)</f>
        <v>29769.65</v>
      </c>
      <c r="R123" s="93">
        <f t="shared" si="4"/>
        <v>595393</v>
      </c>
      <c r="S123" s="93">
        <f t="shared" si="5"/>
        <v>53585.37</v>
      </c>
      <c r="T123" s="93">
        <f t="shared" si="6"/>
        <v>1133</v>
      </c>
      <c r="U123" s="103">
        <f t="shared" si="7"/>
        <v>2.114383086</v>
      </c>
      <c r="V123" s="99">
        <f t="shared" si="13"/>
        <v>0</v>
      </c>
      <c r="W123" s="78" t="s">
        <v>269</v>
      </c>
      <c r="X123" s="93" t="str">
        <f t="shared" si="8"/>
        <v>Mar</v>
      </c>
      <c r="Y123" s="93" t="str">
        <f t="shared" si="9"/>
        <v>19</v>
      </c>
      <c r="Z123" s="93">
        <v>80.9</v>
      </c>
      <c r="AA123" s="93">
        <f t="shared" si="10"/>
        <v>80.6</v>
      </c>
    </row>
    <row r="124" ht="15.75" customHeight="1">
      <c r="A124" s="98">
        <v>43552.0</v>
      </c>
      <c r="B124" s="99" t="str">
        <f>VLOOKUP($A124,'BankNifty Spot'!$B$2:$I$1099,8,0)</f>
        <v>PE</v>
      </c>
      <c r="C124" s="99">
        <f>VLOOKUP($A124,'BankNifty Spot'!$B$2:$J$1099,9,0)</f>
        <v>30000</v>
      </c>
      <c r="D124" s="99">
        <v>68.05</v>
      </c>
      <c r="E124" s="99">
        <v>119.0</v>
      </c>
      <c r="F124" s="99">
        <v>0.05</v>
      </c>
      <c r="G124" s="99">
        <v>0.25</v>
      </c>
      <c r="H124" s="100">
        <f>VLOOKUP($A124,'BankNifty Spot'!$B$2:$H$5767,7,0)</f>
        <v>0.1499010653</v>
      </c>
      <c r="I124" s="101" t="s">
        <v>86</v>
      </c>
      <c r="J124" s="99">
        <v>2019.0</v>
      </c>
      <c r="K124" s="101" t="s">
        <v>86</v>
      </c>
      <c r="L124" s="99">
        <f t="shared" si="30"/>
        <v>67.8</v>
      </c>
      <c r="M124" s="99">
        <f t="shared" si="11"/>
        <v>0</v>
      </c>
      <c r="N124" s="99">
        <f t="shared" si="31"/>
        <v>67.8</v>
      </c>
      <c r="O124" s="99">
        <f t="shared" si="12"/>
        <v>0</v>
      </c>
      <c r="P124" s="99">
        <f t="shared" si="3"/>
        <v>0</v>
      </c>
      <c r="Q124" s="102">
        <f>VLOOKUP($A124,'BankNifty Spot'!$B$6:$C$1099,2,0)</f>
        <v>30064.8</v>
      </c>
      <c r="R124" s="93">
        <f t="shared" si="4"/>
        <v>601296</v>
      </c>
      <c r="S124" s="93">
        <f t="shared" si="5"/>
        <v>54116.64</v>
      </c>
      <c r="T124" s="93">
        <f t="shared" si="6"/>
        <v>1356</v>
      </c>
      <c r="U124" s="103">
        <f t="shared" si="7"/>
        <v>2.505698802</v>
      </c>
      <c r="V124" s="99">
        <f t="shared" si="13"/>
        <v>0</v>
      </c>
      <c r="W124" s="78" t="s">
        <v>270</v>
      </c>
      <c r="X124" s="93" t="str">
        <f t="shared" si="8"/>
        <v>Mar</v>
      </c>
      <c r="Y124" s="93" t="str">
        <f t="shared" si="9"/>
        <v>19</v>
      </c>
      <c r="Z124" s="93">
        <v>83.25</v>
      </c>
      <c r="AA124" s="93">
        <f t="shared" si="10"/>
        <v>83</v>
      </c>
    </row>
    <row r="125" ht="15.75" customHeight="1">
      <c r="A125" s="98">
        <v>43559.0</v>
      </c>
      <c r="B125" s="99" t="str">
        <f>VLOOKUP($A125,'BankNifty Spot'!$B$2:$I$1099,8,0)</f>
        <v>PE</v>
      </c>
      <c r="C125" s="99">
        <f>VLOOKUP($A125,'BankNifty Spot'!$B$2:$J$1099,9,0)</f>
        <v>30000</v>
      </c>
      <c r="D125" s="99">
        <v>44.75</v>
      </c>
      <c r="E125" s="99">
        <v>157.1</v>
      </c>
      <c r="F125" s="99">
        <v>5.0</v>
      </c>
      <c r="G125" s="99">
        <v>88.9</v>
      </c>
      <c r="H125" s="100">
        <f>VLOOKUP($A125,'BankNifty Spot'!$B$2:$H$5767,7,0)</f>
        <v>0.1794419356</v>
      </c>
      <c r="I125" s="101" t="s">
        <v>87</v>
      </c>
      <c r="J125" s="99">
        <v>2019.0</v>
      </c>
      <c r="K125" s="101" t="s">
        <v>87</v>
      </c>
      <c r="L125" s="99">
        <f t="shared" si="30"/>
        <v>-44.15</v>
      </c>
      <c r="M125" s="99">
        <f t="shared" si="11"/>
        <v>-44.15</v>
      </c>
      <c r="N125" s="99">
        <f t="shared" si="31"/>
        <v>-44.75</v>
      </c>
      <c r="O125" s="99">
        <f t="shared" si="12"/>
        <v>-44.75</v>
      </c>
      <c r="P125" s="99">
        <f t="shared" si="3"/>
        <v>0</v>
      </c>
      <c r="Q125" s="102">
        <f>VLOOKUP($A125,'BankNifty Spot'!$B$6:$C$1099,2,0)</f>
        <v>30147.3</v>
      </c>
      <c r="R125" s="93">
        <f t="shared" si="4"/>
        <v>602946</v>
      </c>
      <c r="S125" s="93">
        <f t="shared" si="5"/>
        <v>54265.14</v>
      </c>
      <c r="T125" s="93">
        <f t="shared" si="6"/>
        <v>-895</v>
      </c>
      <c r="U125" s="103">
        <f t="shared" si="7"/>
        <v>-1.649309299</v>
      </c>
      <c r="V125" s="99">
        <f t="shared" si="13"/>
        <v>-1.649309299</v>
      </c>
      <c r="W125" s="78" t="s">
        <v>271</v>
      </c>
      <c r="X125" s="93" t="str">
        <f t="shared" si="8"/>
        <v>Apr</v>
      </c>
      <c r="Y125" s="93" t="str">
        <f t="shared" si="9"/>
        <v>19</v>
      </c>
      <c r="Z125" s="93">
        <v>60.25</v>
      </c>
      <c r="AA125" s="93">
        <f t="shared" si="10"/>
        <v>-29.25</v>
      </c>
    </row>
    <row r="126" ht="15.75" customHeight="1">
      <c r="A126" s="98">
        <v>43566.0</v>
      </c>
      <c r="B126" s="99" t="str">
        <f>VLOOKUP($A126,'BankNifty Spot'!$B$2:$I$1099,8,0)</f>
        <v>PE</v>
      </c>
      <c r="C126" s="99">
        <f>VLOOKUP($A126,'BankNifty Spot'!$B$2:$J$1099,9,0)</f>
        <v>29700</v>
      </c>
      <c r="D126" s="99">
        <v>50.0</v>
      </c>
      <c r="E126" s="99">
        <v>88.0</v>
      </c>
      <c r="F126" s="99">
        <v>0.05</v>
      </c>
      <c r="G126" s="99">
        <v>1.0</v>
      </c>
      <c r="H126" s="100">
        <f>VLOOKUP($A126,'BankNifty Spot'!$B$2:$H$5767,7,0)</f>
        <v>0.1286761622</v>
      </c>
      <c r="I126" s="101" t="s">
        <v>87</v>
      </c>
      <c r="J126" s="99">
        <v>2019.0</v>
      </c>
      <c r="K126" s="101" t="s">
        <v>87</v>
      </c>
      <c r="L126" s="99">
        <f t="shared" si="30"/>
        <v>49</v>
      </c>
      <c r="M126" s="99">
        <f t="shared" si="11"/>
        <v>0</v>
      </c>
      <c r="N126" s="99">
        <f t="shared" si="31"/>
        <v>49</v>
      </c>
      <c r="O126" s="99">
        <f t="shared" si="12"/>
        <v>0</v>
      </c>
      <c r="P126" s="99">
        <f t="shared" si="3"/>
        <v>0</v>
      </c>
      <c r="Q126" s="102">
        <f>VLOOKUP($A126,'BankNifty Spot'!$B$6:$C$1099,2,0)</f>
        <v>29841.85</v>
      </c>
      <c r="R126" s="93">
        <f t="shared" si="4"/>
        <v>596837</v>
      </c>
      <c r="S126" s="93">
        <f t="shared" si="5"/>
        <v>53715.33</v>
      </c>
      <c r="T126" s="93">
        <f t="shared" si="6"/>
        <v>980</v>
      </c>
      <c r="U126" s="103">
        <f t="shared" si="7"/>
        <v>1.824432615</v>
      </c>
      <c r="V126" s="99">
        <f t="shared" si="13"/>
        <v>0</v>
      </c>
      <c r="W126" s="78" t="s">
        <v>272</v>
      </c>
      <c r="X126" s="93" t="str">
        <f t="shared" si="8"/>
        <v>Apr</v>
      </c>
      <c r="Y126" s="93" t="str">
        <f t="shared" si="9"/>
        <v>19</v>
      </c>
      <c r="Z126" s="93">
        <v>56.05</v>
      </c>
      <c r="AA126" s="93">
        <f t="shared" si="10"/>
        <v>55.05</v>
      </c>
    </row>
    <row r="127" ht="15.75" customHeight="1">
      <c r="A127" s="98">
        <v>43573.0</v>
      </c>
      <c r="B127" s="99" t="str">
        <f>VLOOKUP($A127,'BankNifty Spot'!$B$2:$I$1099,8,0)</f>
        <v>PE</v>
      </c>
      <c r="C127" s="99">
        <f>VLOOKUP($A127,'BankNifty Spot'!$B$2:$J$1099,9,0)</f>
        <v>30600</v>
      </c>
      <c r="D127" s="99">
        <v>92.0</v>
      </c>
      <c r="E127" s="99">
        <v>380.65</v>
      </c>
      <c r="F127" s="99">
        <v>50.0</v>
      </c>
      <c r="G127" s="99">
        <v>309.0</v>
      </c>
      <c r="H127" s="100">
        <f>VLOOKUP($A127,'BankNifty Spot'!$B$2:$H$5767,7,0)</f>
        <v>0.4099065387</v>
      </c>
      <c r="I127" s="101" t="s">
        <v>87</v>
      </c>
      <c r="J127" s="99">
        <v>2019.0</v>
      </c>
      <c r="K127" s="101" t="s">
        <v>87</v>
      </c>
      <c r="L127" s="99">
        <f t="shared" si="30"/>
        <v>-217</v>
      </c>
      <c r="M127" s="99">
        <f t="shared" si="11"/>
        <v>-217</v>
      </c>
      <c r="N127" s="99">
        <f t="shared" si="31"/>
        <v>-92</v>
      </c>
      <c r="O127" s="99">
        <f t="shared" si="12"/>
        <v>-92</v>
      </c>
      <c r="P127" s="99">
        <f t="shared" si="3"/>
        <v>0</v>
      </c>
      <c r="Q127" s="102">
        <f>VLOOKUP($A127,'BankNifty Spot'!$B$6:$C$1099,2,0)</f>
        <v>30656.5</v>
      </c>
      <c r="R127" s="93">
        <f t="shared" si="4"/>
        <v>613130</v>
      </c>
      <c r="S127" s="93">
        <f t="shared" si="5"/>
        <v>55181.7</v>
      </c>
      <c r="T127" s="93">
        <f t="shared" si="6"/>
        <v>-1840</v>
      </c>
      <c r="U127" s="103">
        <f t="shared" si="7"/>
        <v>-3.334438772</v>
      </c>
      <c r="V127" s="99">
        <f t="shared" si="13"/>
        <v>-3.334438772</v>
      </c>
      <c r="W127" s="78" t="s">
        <v>273</v>
      </c>
      <c r="X127" s="93" t="str">
        <f t="shared" si="8"/>
        <v>Apr</v>
      </c>
      <c r="Y127" s="93" t="str">
        <f t="shared" si="9"/>
        <v>19</v>
      </c>
      <c r="Z127" s="93">
        <v>69.3</v>
      </c>
      <c r="AA127" s="93">
        <f t="shared" si="10"/>
        <v>-114.7</v>
      </c>
    </row>
    <row r="128" ht="15.75" customHeight="1">
      <c r="A128" s="98">
        <v>43580.0</v>
      </c>
      <c r="B128" s="99" t="str">
        <f>VLOOKUP($A128,'BankNifty Spot'!$B$2:$I$1099,8,0)</f>
        <v>PE</v>
      </c>
      <c r="C128" s="99">
        <f>VLOOKUP($A128,'BankNifty Spot'!$B$2:$J$1099,9,0)</f>
        <v>29800</v>
      </c>
      <c r="D128" s="99">
        <v>60.75</v>
      </c>
      <c r="E128" s="99">
        <v>276.55</v>
      </c>
      <c r="F128" s="99">
        <v>10.25</v>
      </c>
      <c r="G128" s="99">
        <v>201.0</v>
      </c>
      <c r="H128" s="104">
        <f>VLOOKUP($A128,'BankNifty Spot'!$B$2:$H$5767,7,0)</f>
        <v>1.517484913</v>
      </c>
      <c r="I128" s="101" t="s">
        <v>87</v>
      </c>
      <c r="J128" s="99">
        <v>2019.0</v>
      </c>
      <c r="K128" s="101" t="s">
        <v>87</v>
      </c>
      <c r="L128" s="99">
        <v>0.0</v>
      </c>
      <c r="M128" s="99">
        <f t="shared" si="11"/>
        <v>-217</v>
      </c>
      <c r="N128" s="99">
        <v>0.0</v>
      </c>
      <c r="O128" s="99">
        <f t="shared" si="12"/>
        <v>-92</v>
      </c>
      <c r="P128" s="99">
        <f t="shared" si="3"/>
        <v>0</v>
      </c>
      <c r="Q128" s="102">
        <f>VLOOKUP($A128,'BankNifty Spot'!$B$6:$C$1099,2,0)</f>
        <v>29927.05</v>
      </c>
      <c r="R128" s="93">
        <f t="shared" si="4"/>
        <v>598541</v>
      </c>
      <c r="S128" s="93">
        <f t="shared" si="5"/>
        <v>53868.69</v>
      </c>
      <c r="T128" s="93">
        <f t="shared" si="6"/>
        <v>0</v>
      </c>
      <c r="U128" s="103">
        <f t="shared" si="7"/>
        <v>0</v>
      </c>
      <c r="V128" s="99">
        <f t="shared" si="13"/>
        <v>-3.334438772</v>
      </c>
      <c r="W128" s="78" t="s">
        <v>274</v>
      </c>
      <c r="X128" s="93" t="str">
        <f t="shared" si="8"/>
        <v>Apr</v>
      </c>
      <c r="Y128" s="93" t="str">
        <f t="shared" si="9"/>
        <v>19</v>
      </c>
      <c r="Z128" s="93">
        <v>37.55</v>
      </c>
      <c r="AA128" s="93">
        <f t="shared" si="10"/>
        <v>-83.95</v>
      </c>
    </row>
    <row r="129" ht="15.75" customHeight="1">
      <c r="A129" s="98">
        <v>43587.0</v>
      </c>
      <c r="B129" s="99" t="str">
        <f>VLOOKUP($A129,'BankNifty Spot'!$B$2:$I$1099,8,0)</f>
        <v>CE</v>
      </c>
      <c r="C129" s="99">
        <f>VLOOKUP($A129,'BankNifty Spot'!$B$2:$J$1099,9,0)</f>
        <v>29800</v>
      </c>
      <c r="D129" s="99">
        <v>59.9</v>
      </c>
      <c r="E129" s="99">
        <v>169.0</v>
      </c>
      <c r="F129" s="99">
        <v>0.05</v>
      </c>
      <c r="G129" s="99">
        <v>1.8</v>
      </c>
      <c r="H129" s="100">
        <f>VLOOKUP($A129,'BankNifty Spot'!$B$2:$H$5767,7,0)</f>
        <v>-0.2183787561</v>
      </c>
      <c r="I129" s="101" t="s">
        <v>88</v>
      </c>
      <c r="J129" s="99">
        <v>2019.0</v>
      </c>
      <c r="K129" s="101" t="s">
        <v>88</v>
      </c>
      <c r="L129" s="99">
        <f>(D129-G129)</f>
        <v>58.1</v>
      </c>
      <c r="M129" s="99">
        <f t="shared" si="11"/>
        <v>-158.9</v>
      </c>
      <c r="N129" s="99">
        <f>(IF(E129&gt;(D129*2),D129-(D129*2),D129-G129))</f>
        <v>-59.9</v>
      </c>
      <c r="O129" s="99">
        <f t="shared" si="12"/>
        <v>-151.9</v>
      </c>
      <c r="P129" s="99">
        <f t="shared" si="3"/>
        <v>0</v>
      </c>
      <c r="Q129" s="102">
        <f>VLOOKUP($A129,'BankNifty Spot'!$B$6:$C$1099,2,0)</f>
        <v>29699.8</v>
      </c>
      <c r="R129" s="93">
        <f t="shared" si="4"/>
        <v>593996</v>
      </c>
      <c r="S129" s="93">
        <f t="shared" si="5"/>
        <v>53459.64</v>
      </c>
      <c r="T129" s="93">
        <f t="shared" si="6"/>
        <v>-1198</v>
      </c>
      <c r="U129" s="103">
        <f t="shared" si="7"/>
        <v>-2.240942887</v>
      </c>
      <c r="V129" s="99">
        <f t="shared" si="13"/>
        <v>-5.575381659</v>
      </c>
      <c r="W129" s="78" t="s">
        <v>275</v>
      </c>
      <c r="X129" s="93" t="str">
        <f t="shared" si="8"/>
        <v>May</v>
      </c>
      <c r="Y129" s="93" t="str">
        <f t="shared" si="9"/>
        <v>19</v>
      </c>
      <c r="Z129" s="93">
        <v>62.05</v>
      </c>
      <c r="AA129" s="93">
        <f t="shared" si="10"/>
        <v>-57.75</v>
      </c>
    </row>
    <row r="130" ht="15.75" customHeight="1">
      <c r="A130" s="98">
        <v>43594.0</v>
      </c>
      <c r="B130" s="99" t="str">
        <f>VLOOKUP($A130,'BankNifty Spot'!$B$2:$I$1099,8,0)</f>
        <v>CE</v>
      </c>
      <c r="C130" s="99">
        <f>VLOOKUP($A130,'BankNifty Spot'!$B$2:$J$1099,9,0)</f>
        <v>29000</v>
      </c>
      <c r="D130" s="99">
        <v>99.85</v>
      </c>
      <c r="E130" s="99">
        <v>99.85</v>
      </c>
      <c r="F130" s="99">
        <v>0.0</v>
      </c>
      <c r="G130" s="99">
        <v>1.0</v>
      </c>
      <c r="H130" s="99"/>
      <c r="I130" s="101" t="s">
        <v>88</v>
      </c>
      <c r="J130" s="99">
        <v>2019.0</v>
      </c>
      <c r="K130" s="101" t="s">
        <v>88</v>
      </c>
      <c r="L130" s="99">
        <v>0.0</v>
      </c>
      <c r="M130" s="99">
        <f t="shared" si="11"/>
        <v>-158.9</v>
      </c>
      <c r="N130" s="99">
        <v>0.0</v>
      </c>
      <c r="O130" s="99">
        <f t="shared" si="12"/>
        <v>-151.9</v>
      </c>
      <c r="P130" s="99">
        <f t="shared" si="3"/>
        <v>1</v>
      </c>
      <c r="Q130" s="102">
        <f>VLOOKUP($A130,'BankNifty Spot'!$B$6:$C$1099,2,0)</f>
        <v>28893.95</v>
      </c>
      <c r="R130" s="93">
        <f t="shared" si="4"/>
        <v>577879</v>
      </c>
      <c r="S130" s="93">
        <f t="shared" si="5"/>
        <v>52009.11</v>
      </c>
      <c r="T130" s="93">
        <f t="shared" si="6"/>
        <v>0</v>
      </c>
      <c r="U130" s="103">
        <f t="shared" si="7"/>
        <v>0</v>
      </c>
      <c r="V130" s="99">
        <f t="shared" si="13"/>
        <v>-5.575381659</v>
      </c>
      <c r="W130" s="78" t="s">
        <v>276</v>
      </c>
      <c r="X130" s="93" t="str">
        <f t="shared" si="8"/>
        <v>May</v>
      </c>
      <c r="Y130" s="93" t="str">
        <f t="shared" si="9"/>
        <v>19</v>
      </c>
      <c r="Z130" s="93">
        <v>59.35</v>
      </c>
      <c r="AA130" s="93">
        <f t="shared" si="10"/>
        <v>58.35</v>
      </c>
    </row>
    <row r="131" ht="15.75" customHeight="1">
      <c r="A131" s="98">
        <v>43601.0</v>
      </c>
      <c r="B131" s="99" t="str">
        <f>VLOOKUP($A131,'BankNifty Spot'!$B$2:$I$1099,8,0)</f>
        <v>PE</v>
      </c>
      <c r="C131" s="99">
        <f>VLOOKUP($A131,'BankNifty Spot'!$B$2:$J$1099,9,0)</f>
        <v>28500</v>
      </c>
      <c r="D131" s="99">
        <v>58.05</v>
      </c>
      <c r="E131" s="99">
        <v>74.4</v>
      </c>
      <c r="F131" s="99">
        <v>0.05</v>
      </c>
      <c r="G131" s="99">
        <v>0.6</v>
      </c>
      <c r="H131" s="100">
        <f>VLOOKUP($A131,'BankNifty Spot'!$B$2:$H$5767,7,0)</f>
        <v>0.03302296406</v>
      </c>
      <c r="I131" s="101" t="s">
        <v>88</v>
      </c>
      <c r="J131" s="99">
        <v>2019.0</v>
      </c>
      <c r="K131" s="101" t="s">
        <v>88</v>
      </c>
      <c r="L131" s="99">
        <f>(D131-G131)</f>
        <v>57.45</v>
      </c>
      <c r="M131" s="99">
        <f t="shared" si="11"/>
        <v>-101.45</v>
      </c>
      <c r="N131" s="99">
        <f>(IF(E131&gt;(D131*2),D131-(D131*2),D131-G131))</f>
        <v>57.45</v>
      </c>
      <c r="O131" s="99">
        <f t="shared" si="12"/>
        <v>-94.45</v>
      </c>
      <c r="P131" s="99">
        <f t="shared" si="3"/>
        <v>0</v>
      </c>
      <c r="Q131" s="102">
        <f>VLOOKUP($A131,'BankNifty Spot'!$B$6:$C$1099,2,0)</f>
        <v>28625.9</v>
      </c>
      <c r="R131" s="93">
        <f t="shared" si="4"/>
        <v>572518</v>
      </c>
      <c r="S131" s="93">
        <f t="shared" si="5"/>
        <v>51526.62</v>
      </c>
      <c r="T131" s="93">
        <f t="shared" si="6"/>
        <v>1149</v>
      </c>
      <c r="U131" s="103">
        <f t="shared" si="7"/>
        <v>2.229915333</v>
      </c>
      <c r="V131" s="99">
        <f t="shared" si="13"/>
        <v>-3.345466326</v>
      </c>
      <c r="W131" s="78" t="s">
        <v>277</v>
      </c>
      <c r="X131" s="93" t="str">
        <f t="shared" si="8"/>
        <v>May</v>
      </c>
      <c r="Y131" s="93" t="str">
        <f t="shared" si="9"/>
        <v>19</v>
      </c>
      <c r="Z131" s="93">
        <v>56.7</v>
      </c>
      <c r="AA131" s="93">
        <f t="shared" si="10"/>
        <v>56.1</v>
      </c>
    </row>
    <row r="132" ht="15.75" customHeight="1">
      <c r="A132" s="98">
        <v>43608.0</v>
      </c>
      <c r="B132" s="99" t="str">
        <f>VLOOKUP($A132,'BankNifty Spot'!$B$2:$I$1099,8,0)</f>
        <v>PE</v>
      </c>
      <c r="C132" s="99">
        <f>VLOOKUP($A132,'BankNifty Spot'!$B$2:$J$1099,9,0)</f>
        <v>30900</v>
      </c>
      <c r="D132" s="99">
        <v>449.2</v>
      </c>
      <c r="E132" s="99">
        <v>543.5</v>
      </c>
      <c r="F132" s="99">
        <v>21.15</v>
      </c>
      <c r="G132" s="99">
        <v>467.35</v>
      </c>
      <c r="H132" s="104">
        <f>VLOOKUP($A132,'BankNifty Spot'!$B$2:$H$5767,7,0)</f>
        <v>1.428253207</v>
      </c>
      <c r="I132" s="101" t="s">
        <v>88</v>
      </c>
      <c r="J132" s="99">
        <v>2019.0</v>
      </c>
      <c r="K132" s="101" t="s">
        <v>88</v>
      </c>
      <c r="L132" s="99">
        <v>0.0</v>
      </c>
      <c r="M132" s="99">
        <f t="shared" si="11"/>
        <v>-101.45</v>
      </c>
      <c r="N132" s="99">
        <v>0.0</v>
      </c>
      <c r="O132" s="99">
        <f t="shared" si="12"/>
        <v>-94.45</v>
      </c>
      <c r="P132" s="99">
        <f t="shared" si="3"/>
        <v>0</v>
      </c>
      <c r="Q132" s="102">
        <f>VLOOKUP($A132,'BankNifty Spot'!$B$6:$C$1099,2,0)</f>
        <v>30962.8</v>
      </c>
      <c r="R132" s="93">
        <f t="shared" si="4"/>
        <v>619256</v>
      </c>
      <c r="S132" s="93">
        <f t="shared" si="5"/>
        <v>55733.04</v>
      </c>
      <c r="T132" s="93">
        <f t="shared" si="6"/>
        <v>0</v>
      </c>
      <c r="U132" s="103">
        <f t="shared" si="7"/>
        <v>0</v>
      </c>
      <c r="V132" s="99">
        <f t="shared" si="13"/>
        <v>-3.345466326</v>
      </c>
      <c r="W132" s="78" t="s">
        <v>278</v>
      </c>
      <c r="X132" s="93" t="str">
        <f t="shared" si="8"/>
        <v>May</v>
      </c>
      <c r="Y132" s="93" t="str">
        <f t="shared" si="9"/>
        <v>19</v>
      </c>
      <c r="Z132" s="93">
        <v>267.2</v>
      </c>
      <c r="AA132" s="93">
        <f t="shared" si="10"/>
        <v>-200.15</v>
      </c>
    </row>
    <row r="133" ht="15.75" customHeight="1">
      <c r="A133" s="98">
        <v>43615.0</v>
      </c>
      <c r="B133" s="99" t="str">
        <f>VLOOKUP($A133,'BankNifty Spot'!$B$2:$I$1099,8,0)</f>
        <v>CE</v>
      </c>
      <c r="C133" s="99">
        <f>VLOOKUP($A133,'BankNifty Spot'!$B$2:$J$1099,9,0)</f>
        <v>31400</v>
      </c>
      <c r="D133" s="99">
        <v>50.55</v>
      </c>
      <c r="E133" s="99">
        <v>235.0</v>
      </c>
      <c r="F133" s="99">
        <v>32.0</v>
      </c>
      <c r="G133" s="99">
        <v>101.0</v>
      </c>
      <c r="H133" s="100">
        <f>VLOOKUP($A133,'BankNifty Spot'!$B$2:$H$5767,7,0)</f>
        <v>-0.1236597535</v>
      </c>
      <c r="I133" s="101" t="s">
        <v>88</v>
      </c>
      <c r="J133" s="99">
        <v>2019.0</v>
      </c>
      <c r="K133" s="101" t="s">
        <v>88</v>
      </c>
      <c r="L133" s="99">
        <f t="shared" ref="L133:L147" si="32">(D133-G133)</f>
        <v>-50.45</v>
      </c>
      <c r="M133" s="99">
        <f t="shared" si="11"/>
        <v>-151.9</v>
      </c>
      <c r="N133" s="99">
        <f t="shared" ref="N133:N147" si="33">(IF(E133&gt;(D133*2),D133-(D133*2),D133-G133))</f>
        <v>-50.55</v>
      </c>
      <c r="O133" s="99">
        <f t="shared" si="12"/>
        <v>-145</v>
      </c>
      <c r="P133" s="99">
        <f t="shared" si="3"/>
        <v>0</v>
      </c>
      <c r="Q133" s="102">
        <f>VLOOKUP($A133,'BankNifty Spot'!$B$6:$C$1099,2,0)</f>
        <v>31256.85</v>
      </c>
      <c r="R133" s="93">
        <f t="shared" si="4"/>
        <v>625137</v>
      </c>
      <c r="S133" s="93">
        <f t="shared" si="5"/>
        <v>56262.33</v>
      </c>
      <c r="T133" s="93">
        <f t="shared" si="6"/>
        <v>-1011</v>
      </c>
      <c r="U133" s="103">
        <f t="shared" si="7"/>
        <v>-1.796939444</v>
      </c>
      <c r="V133" s="99">
        <f t="shared" si="13"/>
        <v>-5.14240577</v>
      </c>
      <c r="W133" s="78" t="s">
        <v>279</v>
      </c>
      <c r="X133" s="93" t="str">
        <f t="shared" si="8"/>
        <v>May</v>
      </c>
      <c r="Y133" s="93" t="str">
        <f t="shared" si="9"/>
        <v>19</v>
      </c>
      <c r="Z133" s="93">
        <v>58.55</v>
      </c>
      <c r="AA133" s="93">
        <f t="shared" si="10"/>
        <v>-42.55</v>
      </c>
    </row>
    <row r="134" ht="15.75" customHeight="1">
      <c r="A134" s="98">
        <v>43622.0</v>
      </c>
      <c r="B134" s="99" t="str">
        <f>VLOOKUP($A134,'BankNifty Spot'!$B$2:$I$1099,8,0)</f>
        <v>CE</v>
      </c>
      <c r="C134" s="99">
        <f>VLOOKUP($A134,'BankNifty Spot'!$B$2:$J$1099,9,0)</f>
        <v>31600</v>
      </c>
      <c r="D134" s="99">
        <v>63.2</v>
      </c>
      <c r="E134" s="99">
        <v>100.0</v>
      </c>
      <c r="F134" s="99">
        <v>0.05</v>
      </c>
      <c r="G134" s="99">
        <v>0.15</v>
      </c>
      <c r="H134" s="100">
        <f>VLOOKUP($A134,'BankNifty Spot'!$B$2:$H$5767,7,0)</f>
        <v>-0.2060840703</v>
      </c>
      <c r="I134" s="101" t="s">
        <v>89</v>
      </c>
      <c r="J134" s="99">
        <v>2019.0</v>
      </c>
      <c r="K134" s="101" t="s">
        <v>89</v>
      </c>
      <c r="L134" s="99">
        <f t="shared" si="32"/>
        <v>63.05</v>
      </c>
      <c r="M134" s="99">
        <f t="shared" si="11"/>
        <v>-88.85</v>
      </c>
      <c r="N134" s="99">
        <f t="shared" si="33"/>
        <v>63.05</v>
      </c>
      <c r="O134" s="99">
        <f t="shared" si="12"/>
        <v>-81.95</v>
      </c>
      <c r="P134" s="99">
        <f t="shared" si="3"/>
        <v>0</v>
      </c>
      <c r="Q134" s="102">
        <f>VLOOKUP($A134,'BankNifty Spot'!$B$6:$C$1099,2,0)</f>
        <v>31523.95</v>
      </c>
      <c r="R134" s="93">
        <f t="shared" si="4"/>
        <v>630479</v>
      </c>
      <c r="S134" s="93">
        <f t="shared" si="5"/>
        <v>56743.11</v>
      </c>
      <c r="T134" s="93">
        <f t="shared" si="6"/>
        <v>1261</v>
      </c>
      <c r="U134" s="103">
        <f t="shared" si="7"/>
        <v>2.22229624</v>
      </c>
      <c r="V134" s="99">
        <f t="shared" si="13"/>
        <v>-2.92010953</v>
      </c>
      <c r="W134" s="78" t="s">
        <v>280</v>
      </c>
      <c r="X134" s="93" t="str">
        <f t="shared" si="8"/>
        <v>Jun</v>
      </c>
      <c r="Y134" s="93" t="str">
        <f t="shared" si="9"/>
        <v>19</v>
      </c>
      <c r="Z134" s="93">
        <v>82.7</v>
      </c>
      <c r="AA134" s="93">
        <f t="shared" si="10"/>
        <v>82.55</v>
      </c>
    </row>
    <row r="135" ht="15.75" customHeight="1">
      <c r="A135" s="98">
        <v>43629.0</v>
      </c>
      <c r="B135" s="99" t="str">
        <f>VLOOKUP($A135,'BankNifty Spot'!$B$2:$I$1099,8,0)</f>
        <v>CE</v>
      </c>
      <c r="C135" s="99">
        <f>VLOOKUP($A135,'BankNifty Spot'!$B$2:$J$1099,9,0)</f>
        <v>31000</v>
      </c>
      <c r="D135" s="99">
        <v>55.0</v>
      </c>
      <c r="E135" s="99">
        <v>70.9</v>
      </c>
      <c r="F135" s="99">
        <v>0.05</v>
      </c>
      <c r="G135" s="99">
        <v>3.75</v>
      </c>
      <c r="H135" s="100">
        <f>VLOOKUP($A135,'BankNifty Spot'!$B$2:$H$5767,7,0)</f>
        <v>-0.2872533158</v>
      </c>
      <c r="I135" s="101" t="s">
        <v>89</v>
      </c>
      <c r="J135" s="99">
        <v>2019.0</v>
      </c>
      <c r="K135" s="101" t="s">
        <v>89</v>
      </c>
      <c r="L135" s="99">
        <f t="shared" si="32"/>
        <v>51.25</v>
      </c>
      <c r="M135" s="99">
        <f t="shared" si="11"/>
        <v>-37.6</v>
      </c>
      <c r="N135" s="99">
        <f t="shared" si="33"/>
        <v>51.25</v>
      </c>
      <c r="O135" s="99">
        <f t="shared" si="12"/>
        <v>-30.7</v>
      </c>
      <c r="P135" s="99">
        <f t="shared" si="3"/>
        <v>0</v>
      </c>
      <c r="Q135" s="102">
        <f>VLOOKUP($A135,'BankNifty Spot'!$B$6:$C$1099,2,0)</f>
        <v>30876.75</v>
      </c>
      <c r="R135" s="93">
        <f t="shared" si="4"/>
        <v>617535</v>
      </c>
      <c r="S135" s="93">
        <f t="shared" si="5"/>
        <v>55578.15</v>
      </c>
      <c r="T135" s="93">
        <f t="shared" si="6"/>
        <v>1025</v>
      </c>
      <c r="U135" s="103">
        <f t="shared" si="7"/>
        <v>1.844249944</v>
      </c>
      <c r="V135" s="99">
        <f t="shared" si="13"/>
        <v>-1.075859587</v>
      </c>
      <c r="W135" s="78" t="s">
        <v>281</v>
      </c>
      <c r="X135" s="93" t="str">
        <f t="shared" si="8"/>
        <v>Jun</v>
      </c>
      <c r="Y135" s="93" t="str">
        <f t="shared" si="9"/>
        <v>19</v>
      </c>
      <c r="Z135" s="93">
        <v>53.45</v>
      </c>
      <c r="AA135" s="93">
        <f t="shared" si="10"/>
        <v>49.7</v>
      </c>
    </row>
    <row r="136" ht="15.75" customHeight="1">
      <c r="A136" s="98">
        <v>43636.0</v>
      </c>
      <c r="B136" s="99" t="str">
        <f>VLOOKUP($A136,'BankNifty Spot'!$B$2:$I$1099,8,0)</f>
        <v>PE</v>
      </c>
      <c r="C136" s="99">
        <f>VLOOKUP($A136,'BankNifty Spot'!$B$2:$J$1099,9,0)</f>
        <v>30300</v>
      </c>
      <c r="D136" s="99">
        <v>81.0</v>
      </c>
      <c r="E136" s="99">
        <v>134.9</v>
      </c>
      <c r="F136" s="99">
        <v>0.05</v>
      </c>
      <c r="G136" s="99">
        <v>0.2</v>
      </c>
      <c r="H136" s="100">
        <f>VLOOKUP($A136,'BankNifty Spot'!$B$2:$H$5767,7,0)</f>
        <v>0.09254959308</v>
      </c>
      <c r="I136" s="101" t="s">
        <v>89</v>
      </c>
      <c r="J136" s="99">
        <v>2019.0</v>
      </c>
      <c r="K136" s="101" t="s">
        <v>89</v>
      </c>
      <c r="L136" s="99">
        <f t="shared" si="32"/>
        <v>80.8</v>
      </c>
      <c r="M136" s="99">
        <f t="shared" si="11"/>
        <v>0</v>
      </c>
      <c r="N136" s="99">
        <f t="shared" si="33"/>
        <v>80.8</v>
      </c>
      <c r="O136" s="99">
        <f t="shared" si="12"/>
        <v>0</v>
      </c>
      <c r="P136" s="99">
        <f t="shared" si="3"/>
        <v>0</v>
      </c>
      <c r="Q136" s="102">
        <f>VLOOKUP($A136,'BankNifty Spot'!$B$6:$C$1099,2,0)</f>
        <v>30390.2</v>
      </c>
      <c r="R136" s="93">
        <f t="shared" si="4"/>
        <v>607804</v>
      </c>
      <c r="S136" s="93">
        <f t="shared" si="5"/>
        <v>54702.36</v>
      </c>
      <c r="T136" s="93">
        <f t="shared" si="6"/>
        <v>1616</v>
      </c>
      <c r="U136" s="103">
        <f t="shared" si="7"/>
        <v>2.954168705</v>
      </c>
      <c r="V136" s="99">
        <f t="shared" si="13"/>
        <v>0</v>
      </c>
      <c r="W136" s="78" t="s">
        <v>282</v>
      </c>
      <c r="X136" s="93" t="str">
        <f t="shared" si="8"/>
        <v>Jun</v>
      </c>
      <c r="Y136" s="93" t="str">
        <f t="shared" si="9"/>
        <v>19</v>
      </c>
      <c r="Z136" s="93">
        <v>107.6</v>
      </c>
      <c r="AA136" s="93">
        <f t="shared" si="10"/>
        <v>107.4</v>
      </c>
    </row>
    <row r="137" ht="15.75" customHeight="1">
      <c r="A137" s="98">
        <v>43643.0</v>
      </c>
      <c r="B137" s="99" t="str">
        <f>VLOOKUP($A137,'BankNifty Spot'!$B$2:$I$1099,8,0)</f>
        <v>PE</v>
      </c>
      <c r="C137" s="99">
        <f>VLOOKUP($A137,'BankNifty Spot'!$B$2:$J$1099,9,0)</f>
        <v>31100</v>
      </c>
      <c r="D137" s="99">
        <v>56.35</v>
      </c>
      <c r="E137" s="99">
        <v>67.9</v>
      </c>
      <c r="F137" s="99">
        <v>0.05</v>
      </c>
      <c r="G137" s="99">
        <v>1.9</v>
      </c>
      <c r="H137" s="100">
        <f>VLOOKUP($A137,'BankNifty Spot'!$B$2:$H$5767,7,0)</f>
        <v>0.095467768</v>
      </c>
      <c r="I137" s="101" t="s">
        <v>89</v>
      </c>
      <c r="J137" s="99">
        <v>2019.0</v>
      </c>
      <c r="K137" s="101" t="s">
        <v>89</v>
      </c>
      <c r="L137" s="99">
        <f t="shared" si="32"/>
        <v>54.45</v>
      </c>
      <c r="M137" s="99">
        <f t="shared" si="11"/>
        <v>0</v>
      </c>
      <c r="N137" s="99">
        <f t="shared" si="33"/>
        <v>54.45</v>
      </c>
      <c r="O137" s="99">
        <f t="shared" si="12"/>
        <v>0</v>
      </c>
      <c r="P137" s="99">
        <f t="shared" si="3"/>
        <v>0</v>
      </c>
      <c r="Q137" s="102">
        <f>VLOOKUP($A137,'BankNifty Spot'!$B$6:$C$1099,2,0)</f>
        <v>31192.1</v>
      </c>
      <c r="R137" s="93">
        <f t="shared" si="4"/>
        <v>623842</v>
      </c>
      <c r="S137" s="93">
        <f t="shared" si="5"/>
        <v>56145.78</v>
      </c>
      <c r="T137" s="93">
        <f t="shared" si="6"/>
        <v>1089</v>
      </c>
      <c r="U137" s="103">
        <f t="shared" si="7"/>
        <v>1.939593679</v>
      </c>
      <c r="V137" s="99">
        <f t="shared" si="13"/>
        <v>0</v>
      </c>
      <c r="W137" s="78" t="s">
        <v>283</v>
      </c>
      <c r="X137" s="93" t="str">
        <f t="shared" si="8"/>
        <v>Jun</v>
      </c>
      <c r="Y137" s="93" t="str">
        <f t="shared" si="9"/>
        <v>19</v>
      </c>
      <c r="Z137" s="93">
        <v>30.35</v>
      </c>
      <c r="AA137" s="93">
        <f t="shared" si="10"/>
        <v>28.45</v>
      </c>
    </row>
    <row r="138" ht="15.75" customHeight="1">
      <c r="A138" s="98">
        <v>43650.0</v>
      </c>
      <c r="B138" s="99" t="str">
        <f>VLOOKUP($A138,'BankNifty Spot'!$B$2:$I$1099,8,0)</f>
        <v>PE</v>
      </c>
      <c r="C138" s="99">
        <f>VLOOKUP($A138,'BankNifty Spot'!$B$2:$J$1099,9,0)</f>
        <v>31400</v>
      </c>
      <c r="D138" s="99">
        <v>71.95</v>
      </c>
      <c r="E138" s="99">
        <v>83.2</v>
      </c>
      <c r="F138" s="99">
        <v>0.05</v>
      </c>
      <c r="G138" s="99">
        <v>0.7</v>
      </c>
      <c r="H138" s="100">
        <f>VLOOKUP($A138,'BankNifty Spot'!$B$2:$H$5767,7,0)</f>
        <v>0.2826434009</v>
      </c>
      <c r="I138" s="101" t="s">
        <v>90</v>
      </c>
      <c r="J138" s="99">
        <v>2019.0</v>
      </c>
      <c r="K138" s="101" t="s">
        <v>90</v>
      </c>
      <c r="L138" s="99">
        <f t="shared" si="32"/>
        <v>71.25</v>
      </c>
      <c r="M138" s="99">
        <f t="shared" si="11"/>
        <v>0</v>
      </c>
      <c r="N138" s="99">
        <f t="shared" si="33"/>
        <v>71.25</v>
      </c>
      <c r="O138" s="99">
        <f t="shared" si="12"/>
        <v>0</v>
      </c>
      <c r="P138" s="99">
        <f t="shared" si="3"/>
        <v>0</v>
      </c>
      <c r="Q138" s="102">
        <f>VLOOKUP($A138,'BankNifty Spot'!$B$6:$C$1099,2,0)</f>
        <v>31471</v>
      </c>
      <c r="R138" s="93">
        <f t="shared" si="4"/>
        <v>629420</v>
      </c>
      <c r="S138" s="93">
        <f t="shared" si="5"/>
        <v>56647.8</v>
      </c>
      <c r="T138" s="93">
        <f t="shared" si="6"/>
        <v>1425</v>
      </c>
      <c r="U138" s="103">
        <f t="shared" si="7"/>
        <v>2.51554341</v>
      </c>
      <c r="V138" s="99">
        <f t="shared" si="13"/>
        <v>0</v>
      </c>
      <c r="W138" s="78" t="s">
        <v>284</v>
      </c>
      <c r="X138" s="93" t="str">
        <f t="shared" si="8"/>
        <v>Jul</v>
      </c>
      <c r="Y138" s="93" t="str">
        <f t="shared" si="9"/>
        <v>19</v>
      </c>
      <c r="Z138" s="93">
        <v>55.05</v>
      </c>
      <c r="AA138" s="93">
        <f t="shared" si="10"/>
        <v>54.35</v>
      </c>
    </row>
    <row r="139" ht="15.75" customHeight="1">
      <c r="A139" s="98">
        <v>43657.0</v>
      </c>
      <c r="B139" s="99" t="str">
        <f>VLOOKUP($A139,'BankNifty Spot'!$B$2:$I$1099,8,0)</f>
        <v>PE</v>
      </c>
      <c r="C139" s="99">
        <f>VLOOKUP($A139,'BankNifty Spot'!$B$2:$J$1099,9,0)</f>
        <v>30600</v>
      </c>
      <c r="D139" s="99">
        <v>62.35</v>
      </c>
      <c r="E139" s="99">
        <v>78.85</v>
      </c>
      <c r="F139" s="99">
        <v>0.0</v>
      </c>
      <c r="G139" s="99">
        <v>0.0</v>
      </c>
      <c r="H139" s="100">
        <f>VLOOKUP($A139,'BankNifty Spot'!$B$2:$H$5767,7,0)</f>
        <v>0.6057905583</v>
      </c>
      <c r="I139" s="101" t="s">
        <v>90</v>
      </c>
      <c r="J139" s="99">
        <v>2019.0</v>
      </c>
      <c r="K139" s="101" t="s">
        <v>90</v>
      </c>
      <c r="L139" s="99">
        <f t="shared" si="32"/>
        <v>62.35</v>
      </c>
      <c r="M139" s="99">
        <f t="shared" si="11"/>
        <v>0</v>
      </c>
      <c r="N139" s="99">
        <f t="shared" si="33"/>
        <v>62.35</v>
      </c>
      <c r="O139" s="99">
        <f t="shared" si="12"/>
        <v>0</v>
      </c>
      <c r="P139" s="99">
        <f t="shared" si="3"/>
        <v>0</v>
      </c>
      <c r="Q139" s="102">
        <f>VLOOKUP($A139,'BankNifty Spot'!$B$6:$C$1099,2,0)</f>
        <v>30707</v>
      </c>
      <c r="R139" s="93">
        <f t="shared" si="4"/>
        <v>614140</v>
      </c>
      <c r="S139" s="93">
        <f t="shared" si="5"/>
        <v>55272.6</v>
      </c>
      <c r="T139" s="93">
        <f t="shared" si="6"/>
        <v>1247</v>
      </c>
      <c r="U139" s="103">
        <f t="shared" si="7"/>
        <v>2.256090721</v>
      </c>
      <c r="V139" s="99">
        <f t="shared" si="13"/>
        <v>0</v>
      </c>
      <c r="W139" s="78" t="s">
        <v>285</v>
      </c>
      <c r="X139" s="93" t="str">
        <f t="shared" si="8"/>
        <v>Jul</v>
      </c>
      <c r="Y139" s="93" t="str">
        <f t="shared" si="9"/>
        <v>19</v>
      </c>
      <c r="Z139" s="93">
        <v>50.2</v>
      </c>
      <c r="AA139" s="93">
        <f t="shared" si="10"/>
        <v>50.2</v>
      </c>
    </row>
    <row r="140" ht="15.0" customHeight="1">
      <c r="A140" s="98">
        <v>43664.0</v>
      </c>
      <c r="B140" s="99" t="str">
        <f>VLOOKUP($A140,'BankNifty Spot'!$B$2:$I$1099,8,0)</f>
        <v>CE</v>
      </c>
      <c r="C140" s="99">
        <f>VLOOKUP($A140,'BankNifty Spot'!$B$2:$J$1099,9,0)</f>
        <v>30800</v>
      </c>
      <c r="D140" s="99">
        <v>48.45</v>
      </c>
      <c r="E140" s="99">
        <v>49.0</v>
      </c>
      <c r="F140" s="99">
        <v>0.0</v>
      </c>
      <c r="G140" s="99">
        <v>0.0</v>
      </c>
      <c r="H140" s="100">
        <f>VLOOKUP($A140,'BankNifty Spot'!$B$2:$H$5767,7,0)</f>
        <v>-0.09663093166</v>
      </c>
      <c r="I140" s="101" t="s">
        <v>90</v>
      </c>
      <c r="J140" s="99">
        <v>2019.0</v>
      </c>
      <c r="K140" s="101" t="s">
        <v>90</v>
      </c>
      <c r="L140" s="99">
        <f t="shared" si="32"/>
        <v>48.45</v>
      </c>
      <c r="M140" s="99">
        <f t="shared" si="11"/>
        <v>0</v>
      </c>
      <c r="N140" s="99">
        <f t="shared" si="33"/>
        <v>48.45</v>
      </c>
      <c r="O140" s="99">
        <f t="shared" si="12"/>
        <v>0</v>
      </c>
      <c r="P140" s="99">
        <f t="shared" si="3"/>
        <v>0</v>
      </c>
      <c r="Q140" s="102">
        <f>VLOOKUP($A140,'BankNifty Spot'!$B$6:$C$1099,2,0)</f>
        <v>30705.8</v>
      </c>
      <c r="R140" s="93">
        <f t="shared" si="4"/>
        <v>614116</v>
      </c>
      <c r="S140" s="93">
        <f t="shared" si="5"/>
        <v>55270.44</v>
      </c>
      <c r="T140" s="93">
        <f t="shared" si="6"/>
        <v>969</v>
      </c>
      <c r="U140" s="103">
        <f t="shared" si="7"/>
        <v>1.75319755</v>
      </c>
      <c r="V140" s="99">
        <f t="shared" si="13"/>
        <v>0</v>
      </c>
      <c r="W140" s="78" t="s">
        <v>286</v>
      </c>
      <c r="X140" s="93" t="str">
        <f t="shared" si="8"/>
        <v>Jul</v>
      </c>
      <c r="Y140" s="93" t="str">
        <f t="shared" si="9"/>
        <v>19</v>
      </c>
      <c r="Z140" s="93">
        <v>38.95</v>
      </c>
      <c r="AA140" s="93">
        <f t="shared" si="10"/>
        <v>38.95</v>
      </c>
    </row>
    <row r="141" ht="15.75" customHeight="1">
      <c r="A141" s="98">
        <v>43671.0</v>
      </c>
      <c r="B141" s="99" t="str">
        <f>VLOOKUP($A141,'BankNifty Spot'!$B$2:$I$1099,8,0)</f>
        <v>PE</v>
      </c>
      <c r="C141" s="99">
        <f>VLOOKUP($A141,'BankNifty Spot'!$B$2:$J$1099,9,0)</f>
        <v>28900</v>
      </c>
      <c r="D141" s="99">
        <v>49.95</v>
      </c>
      <c r="E141" s="99">
        <v>84.1</v>
      </c>
      <c r="F141" s="99">
        <v>0.0</v>
      </c>
      <c r="G141" s="99">
        <v>1.0</v>
      </c>
      <c r="H141" s="100">
        <f>VLOOKUP($A141,'BankNifty Spot'!$B$2:$H$5767,7,0)</f>
        <v>0.09947413413</v>
      </c>
      <c r="I141" s="101" t="s">
        <v>90</v>
      </c>
      <c r="J141" s="99">
        <v>2019.0</v>
      </c>
      <c r="K141" s="101" t="s">
        <v>90</v>
      </c>
      <c r="L141" s="99">
        <f t="shared" si="32"/>
        <v>48.95</v>
      </c>
      <c r="M141" s="99">
        <f t="shared" si="11"/>
        <v>0</v>
      </c>
      <c r="N141" s="99">
        <f t="shared" si="33"/>
        <v>48.95</v>
      </c>
      <c r="O141" s="99">
        <f t="shared" si="12"/>
        <v>0</v>
      </c>
      <c r="P141" s="99">
        <f t="shared" si="3"/>
        <v>0</v>
      </c>
      <c r="Q141" s="102">
        <f>VLOOKUP($A141,'BankNifty Spot'!$B$6:$C$1099,2,0)</f>
        <v>28981.05</v>
      </c>
      <c r="R141" s="93">
        <f t="shared" si="4"/>
        <v>579621</v>
      </c>
      <c r="S141" s="93">
        <f t="shared" si="5"/>
        <v>52165.89</v>
      </c>
      <c r="T141" s="93">
        <f t="shared" si="6"/>
        <v>979</v>
      </c>
      <c r="U141" s="103">
        <f t="shared" si="7"/>
        <v>1.876705257</v>
      </c>
      <c r="V141" s="99">
        <f t="shared" si="13"/>
        <v>0</v>
      </c>
      <c r="W141" s="78" t="s">
        <v>287</v>
      </c>
      <c r="X141" s="93" t="str">
        <f t="shared" si="8"/>
        <v>Jul</v>
      </c>
      <c r="Y141" s="93" t="str">
        <f t="shared" si="9"/>
        <v>19</v>
      </c>
      <c r="Z141" s="93">
        <v>36.95</v>
      </c>
      <c r="AA141" s="93">
        <f t="shared" si="10"/>
        <v>35.95</v>
      </c>
    </row>
    <row r="142" ht="15.75" customHeight="1">
      <c r="A142" s="98">
        <v>43678.0</v>
      </c>
      <c r="B142" s="99" t="str">
        <f>VLOOKUP($A142,'BankNifty Spot'!$B$2:$I$1099,8,0)</f>
        <v>CE</v>
      </c>
      <c r="C142" s="99">
        <f>VLOOKUP($A142,'BankNifty Spot'!$B$2:$J$1099,9,0)</f>
        <v>28800</v>
      </c>
      <c r="D142" s="99">
        <v>75.0</v>
      </c>
      <c r="E142" s="99">
        <v>98.0</v>
      </c>
      <c r="F142" s="99">
        <v>0.0</v>
      </c>
      <c r="G142" s="99">
        <v>0.0</v>
      </c>
      <c r="H142" s="100">
        <f>VLOOKUP($A142,'BankNifty Spot'!$B$2:$H$5767,7,0)</f>
        <v>-0.4553411412</v>
      </c>
      <c r="I142" s="101" t="s">
        <v>91</v>
      </c>
      <c r="J142" s="99">
        <v>2019.0</v>
      </c>
      <c r="K142" s="101" t="s">
        <v>91</v>
      </c>
      <c r="L142" s="99">
        <f t="shared" si="32"/>
        <v>75</v>
      </c>
      <c r="M142" s="99">
        <f t="shared" si="11"/>
        <v>0</v>
      </c>
      <c r="N142" s="99">
        <f t="shared" si="33"/>
        <v>75</v>
      </c>
      <c r="O142" s="99">
        <f t="shared" si="12"/>
        <v>0</v>
      </c>
      <c r="P142" s="99">
        <f t="shared" si="3"/>
        <v>0</v>
      </c>
      <c r="Q142" s="102">
        <f>VLOOKUP($A142,'BankNifty Spot'!$B$6:$C$1099,2,0)</f>
        <v>28660.5</v>
      </c>
      <c r="R142" s="93">
        <f t="shared" si="4"/>
        <v>573210</v>
      </c>
      <c r="S142" s="93">
        <f t="shared" si="5"/>
        <v>51588.9</v>
      </c>
      <c r="T142" s="93">
        <f t="shared" si="6"/>
        <v>1500</v>
      </c>
      <c r="U142" s="103">
        <f t="shared" si="7"/>
        <v>2.907602217</v>
      </c>
      <c r="V142" s="99">
        <f t="shared" si="13"/>
        <v>0</v>
      </c>
      <c r="W142" s="78" t="s">
        <v>288</v>
      </c>
      <c r="X142" s="93" t="str">
        <f t="shared" si="8"/>
        <v>Aug</v>
      </c>
      <c r="Y142" s="93" t="str">
        <f t="shared" si="9"/>
        <v>19</v>
      </c>
      <c r="Z142" s="93">
        <v>68.85</v>
      </c>
      <c r="AA142" s="93">
        <f t="shared" si="10"/>
        <v>68.85</v>
      </c>
    </row>
    <row r="143" ht="15.75" customHeight="1">
      <c r="A143" s="98">
        <v>43685.0</v>
      </c>
      <c r="B143" s="99" t="str">
        <f>VLOOKUP($A143,'BankNifty Spot'!$B$2:$I$1099,8,0)</f>
        <v>PE</v>
      </c>
      <c r="C143" s="99">
        <f>VLOOKUP($A143,'BankNifty Spot'!$B$2:$J$1099,9,0)</f>
        <v>27700</v>
      </c>
      <c r="D143" s="99">
        <v>79.1</v>
      </c>
      <c r="E143" s="99">
        <v>228.0</v>
      </c>
      <c r="F143" s="99">
        <v>0.0</v>
      </c>
      <c r="G143" s="99">
        <v>0.0</v>
      </c>
      <c r="H143" s="100">
        <f>VLOOKUP($A143,'BankNifty Spot'!$B$2:$H$5767,7,0)</f>
        <v>0.4983385706</v>
      </c>
      <c r="I143" s="101" t="s">
        <v>91</v>
      </c>
      <c r="J143" s="99">
        <v>2019.0</v>
      </c>
      <c r="K143" s="101" t="s">
        <v>91</v>
      </c>
      <c r="L143" s="99">
        <f t="shared" si="32"/>
        <v>79.1</v>
      </c>
      <c r="M143" s="99">
        <f t="shared" si="11"/>
        <v>0</v>
      </c>
      <c r="N143" s="99">
        <f t="shared" si="33"/>
        <v>-79.1</v>
      </c>
      <c r="O143" s="99">
        <f t="shared" si="12"/>
        <v>-79.1</v>
      </c>
      <c r="P143" s="99">
        <f t="shared" si="3"/>
        <v>0</v>
      </c>
      <c r="Q143" s="102">
        <f>VLOOKUP($A143,'BankNifty Spot'!$B$6:$C$1099,2,0)</f>
        <v>27840.1</v>
      </c>
      <c r="R143" s="93">
        <f t="shared" si="4"/>
        <v>556802</v>
      </c>
      <c r="S143" s="93">
        <f t="shared" si="5"/>
        <v>50112.18</v>
      </c>
      <c r="T143" s="93">
        <f t="shared" si="6"/>
        <v>-1582</v>
      </c>
      <c r="U143" s="103">
        <f t="shared" si="7"/>
        <v>-3.156917141</v>
      </c>
      <c r="V143" s="99">
        <f t="shared" si="13"/>
        <v>-3.156917141</v>
      </c>
      <c r="W143" s="78" t="s">
        <v>289</v>
      </c>
      <c r="X143" s="93" t="str">
        <f t="shared" si="8"/>
        <v>Aug</v>
      </c>
      <c r="Y143" s="93" t="str">
        <f t="shared" si="9"/>
        <v>19</v>
      </c>
      <c r="Z143" s="93">
        <v>68.9</v>
      </c>
      <c r="AA143" s="93">
        <f t="shared" si="10"/>
        <v>-89.3</v>
      </c>
    </row>
    <row r="144" ht="15.75" customHeight="1">
      <c r="A144" s="98">
        <v>43691.0</v>
      </c>
      <c r="B144" s="99" t="str">
        <f>VLOOKUP($A144,'BankNifty Spot'!$B$2:$I$1099,8,0)</f>
        <v>PE</v>
      </c>
      <c r="C144" s="99">
        <f>VLOOKUP($A144,'BankNifty Spot'!$B$2:$J$1099,9,0)</f>
        <v>27800</v>
      </c>
      <c r="D144" s="99">
        <v>119.2</v>
      </c>
      <c r="E144" s="99">
        <v>162.4</v>
      </c>
      <c r="F144" s="99">
        <v>0.05</v>
      </c>
      <c r="G144" s="99">
        <v>0.6</v>
      </c>
      <c r="H144" s="100">
        <f>VLOOKUP($A144,'BankNifty Spot'!$B$2:$H$5767,7,0)</f>
        <v>0.5640284034</v>
      </c>
      <c r="I144" s="101" t="s">
        <v>91</v>
      </c>
      <c r="J144" s="99">
        <v>2019.0</v>
      </c>
      <c r="K144" s="101" t="s">
        <v>91</v>
      </c>
      <c r="L144" s="99">
        <f t="shared" si="32"/>
        <v>118.6</v>
      </c>
      <c r="M144" s="99">
        <f t="shared" si="11"/>
        <v>0</v>
      </c>
      <c r="N144" s="99">
        <f t="shared" si="33"/>
        <v>118.6</v>
      </c>
      <c r="O144" s="99">
        <f t="shared" si="12"/>
        <v>0</v>
      </c>
      <c r="P144" s="99">
        <f t="shared" si="3"/>
        <v>0</v>
      </c>
      <c r="Q144" s="102">
        <f>VLOOKUP($A144,'BankNifty Spot'!$B$6:$C$1099,2,0)</f>
        <v>27885.5</v>
      </c>
      <c r="R144" s="93">
        <f t="shared" si="4"/>
        <v>557710</v>
      </c>
      <c r="S144" s="93">
        <f t="shared" si="5"/>
        <v>50193.9</v>
      </c>
      <c r="T144" s="93">
        <f t="shared" si="6"/>
        <v>2372</v>
      </c>
      <c r="U144" s="103">
        <f t="shared" si="7"/>
        <v>4.725673837</v>
      </c>
      <c r="V144" s="99">
        <f t="shared" si="13"/>
        <v>0</v>
      </c>
      <c r="W144" s="78" t="s">
        <v>290</v>
      </c>
      <c r="X144" s="93" t="str">
        <f t="shared" si="8"/>
        <v>Aug</v>
      </c>
      <c r="Y144" s="93" t="str">
        <f t="shared" si="9"/>
        <v>19</v>
      </c>
      <c r="Z144" s="93">
        <v>140.45</v>
      </c>
      <c r="AA144" s="93">
        <f t="shared" si="10"/>
        <v>139.85</v>
      </c>
    </row>
    <row r="145" ht="15.75" customHeight="1">
      <c r="A145" s="98">
        <v>43699.0</v>
      </c>
      <c r="B145" s="99" t="str">
        <f>VLOOKUP($A145,'BankNifty Spot'!$B$2:$I$1099,8,0)</f>
        <v>CE</v>
      </c>
      <c r="C145" s="99">
        <f>VLOOKUP($A145,'BankNifty Spot'!$B$2:$J$1099,9,0)</f>
        <v>27800</v>
      </c>
      <c r="D145" s="99">
        <v>76.05</v>
      </c>
      <c r="E145" s="99">
        <v>77.35</v>
      </c>
      <c r="F145" s="99">
        <v>0.05</v>
      </c>
      <c r="G145" s="99">
        <v>0.2</v>
      </c>
      <c r="H145" s="100">
        <f>VLOOKUP($A145,'BankNifty Spot'!$B$2:$H$5767,7,0)</f>
        <v>-0.1046211901</v>
      </c>
      <c r="I145" s="101" t="s">
        <v>91</v>
      </c>
      <c r="J145" s="99">
        <v>2019.0</v>
      </c>
      <c r="K145" s="101" t="s">
        <v>91</v>
      </c>
      <c r="L145" s="99">
        <f t="shared" si="32"/>
        <v>75.85</v>
      </c>
      <c r="M145" s="99">
        <f t="shared" si="11"/>
        <v>0</v>
      </c>
      <c r="N145" s="99">
        <f t="shared" si="33"/>
        <v>75.85</v>
      </c>
      <c r="O145" s="99">
        <f t="shared" si="12"/>
        <v>0</v>
      </c>
      <c r="P145" s="99">
        <f t="shared" si="3"/>
        <v>0</v>
      </c>
      <c r="Q145" s="102">
        <f>VLOOKUP($A145,'BankNifty Spot'!$B$6:$C$1099,2,0)</f>
        <v>27690.05</v>
      </c>
      <c r="R145" s="93">
        <f t="shared" si="4"/>
        <v>553801</v>
      </c>
      <c r="S145" s="93">
        <f t="shared" si="5"/>
        <v>49842.09</v>
      </c>
      <c r="T145" s="93">
        <f t="shared" si="6"/>
        <v>1517</v>
      </c>
      <c r="U145" s="103">
        <f t="shared" si="7"/>
        <v>3.043612336</v>
      </c>
      <c r="V145" s="99">
        <f t="shared" si="13"/>
        <v>0</v>
      </c>
      <c r="W145" s="78" t="s">
        <v>291</v>
      </c>
      <c r="X145" s="93" t="str">
        <f t="shared" si="8"/>
        <v>Aug</v>
      </c>
      <c r="Y145" s="93" t="str">
        <f t="shared" si="9"/>
        <v>19</v>
      </c>
      <c r="Z145" s="93"/>
      <c r="AA145" s="93"/>
    </row>
    <row r="146" ht="15.75" customHeight="1">
      <c r="A146" s="98">
        <v>43706.0</v>
      </c>
      <c r="B146" s="99" t="str">
        <f>VLOOKUP($A146,'BankNifty Spot'!$B$2:$I$1099,8,0)</f>
        <v>CE</v>
      </c>
      <c r="C146" s="99">
        <f>VLOOKUP($A146,'BankNifty Spot'!$B$2:$J$1099,9,0)</f>
        <v>27800</v>
      </c>
      <c r="D146" s="99">
        <v>100.0</v>
      </c>
      <c r="E146" s="99">
        <v>110.0</v>
      </c>
      <c r="F146" s="99">
        <v>0.05</v>
      </c>
      <c r="G146" s="99">
        <v>0.25</v>
      </c>
      <c r="H146" s="100">
        <f>VLOOKUP($A146,'BankNifty Spot'!$B$2:$H$5767,7,0)</f>
        <v>-0.393284492</v>
      </c>
      <c r="I146" s="101" t="s">
        <v>91</v>
      </c>
      <c r="J146" s="99">
        <v>2019.0</v>
      </c>
      <c r="K146" s="101" t="s">
        <v>91</v>
      </c>
      <c r="L146" s="99">
        <f t="shared" si="32"/>
        <v>99.75</v>
      </c>
      <c r="M146" s="99">
        <f t="shared" si="11"/>
        <v>0</v>
      </c>
      <c r="N146" s="99">
        <f t="shared" si="33"/>
        <v>99.75</v>
      </c>
      <c r="O146" s="99">
        <f t="shared" si="12"/>
        <v>0</v>
      </c>
      <c r="P146" s="99">
        <f t="shared" si="3"/>
        <v>0</v>
      </c>
      <c r="Q146" s="102">
        <f>VLOOKUP($A146,'BankNifty Spot'!$B$6:$C$1099,2,0)</f>
        <v>27694.95</v>
      </c>
      <c r="R146" s="93">
        <f t="shared" si="4"/>
        <v>553899</v>
      </c>
      <c r="S146" s="93">
        <f t="shared" si="5"/>
        <v>49850.91</v>
      </c>
      <c r="T146" s="93">
        <f t="shared" si="6"/>
        <v>1995</v>
      </c>
      <c r="U146" s="103">
        <f t="shared" si="7"/>
        <v>4.001932964</v>
      </c>
      <c r="V146" s="99">
        <f t="shared" si="13"/>
        <v>0</v>
      </c>
      <c r="W146" s="78" t="s">
        <v>292</v>
      </c>
      <c r="X146" s="93" t="str">
        <f t="shared" si="8"/>
        <v>Aug</v>
      </c>
      <c r="Y146" s="93" t="str">
        <f t="shared" si="9"/>
        <v>19</v>
      </c>
      <c r="Z146" s="93"/>
      <c r="AA146" s="93"/>
    </row>
    <row r="147" ht="15.75" customHeight="1">
      <c r="A147" s="98">
        <v>43713.0</v>
      </c>
      <c r="B147" s="99" t="str">
        <f>VLOOKUP($A147,'BankNifty Spot'!$B$2:$I$1099,8,0)</f>
        <v>CE</v>
      </c>
      <c r="C147" s="99">
        <f>VLOOKUP($A147,'BankNifty Spot'!$B$2:$J$1099,9,0)</f>
        <v>27200</v>
      </c>
      <c r="D147" s="99">
        <v>89.9</v>
      </c>
      <c r="E147" s="99">
        <v>164.6</v>
      </c>
      <c r="F147" s="99">
        <v>0.05</v>
      </c>
      <c r="G147" s="99">
        <v>0.3</v>
      </c>
      <c r="H147" s="100">
        <f>VLOOKUP($A147,'BankNifty Spot'!$B$2:$H$5767,7,0)</f>
        <v>-0.1360426341</v>
      </c>
      <c r="I147" s="101" t="s">
        <v>92</v>
      </c>
      <c r="J147" s="99">
        <v>2019.0</v>
      </c>
      <c r="K147" s="107">
        <v>43709.0</v>
      </c>
      <c r="L147" s="99">
        <f t="shared" si="32"/>
        <v>89.6</v>
      </c>
      <c r="M147" s="99">
        <f t="shared" si="11"/>
        <v>0</v>
      </c>
      <c r="N147" s="99">
        <f t="shared" si="33"/>
        <v>89.6</v>
      </c>
      <c r="O147" s="99">
        <f t="shared" si="12"/>
        <v>0</v>
      </c>
      <c r="P147" s="99">
        <f t="shared" si="3"/>
        <v>0</v>
      </c>
      <c r="Q147" s="102">
        <f>VLOOKUP($A147,'BankNifty Spot'!$B$6:$C$1099,2,0)</f>
        <v>27086.95</v>
      </c>
      <c r="R147" s="93">
        <f t="shared" si="4"/>
        <v>541739</v>
      </c>
      <c r="S147" s="93">
        <f t="shared" si="5"/>
        <v>48756.51</v>
      </c>
      <c r="T147" s="93">
        <f t="shared" si="6"/>
        <v>1792</v>
      </c>
      <c r="U147" s="103">
        <f t="shared" si="7"/>
        <v>3.675406628</v>
      </c>
      <c r="V147" s="99">
        <f t="shared" si="13"/>
        <v>0</v>
      </c>
      <c r="W147" s="78" t="s">
        <v>293</v>
      </c>
      <c r="X147" s="93" t="str">
        <f t="shared" si="8"/>
        <v>Sep</v>
      </c>
      <c r="Y147" s="93" t="str">
        <f t="shared" si="9"/>
        <v>19</v>
      </c>
      <c r="Z147" s="93"/>
      <c r="AA147" s="93"/>
    </row>
    <row r="148" ht="15.75" customHeight="1">
      <c r="A148" s="98">
        <v>43720.0</v>
      </c>
      <c r="B148" s="99" t="str">
        <f>VLOOKUP($A148,'BankNifty Spot'!$B$2:$I$1099,8,0)</f>
        <v>PE</v>
      </c>
      <c r="C148" s="99">
        <f>VLOOKUP($A148,'BankNifty Spot'!$B$2:$J$1099,9,0)</f>
        <v>27800</v>
      </c>
      <c r="D148" s="99">
        <v>94.0</v>
      </c>
      <c r="E148" s="99">
        <v>94.0</v>
      </c>
      <c r="F148" s="99">
        <v>0.05</v>
      </c>
      <c r="G148" s="99">
        <v>2.5</v>
      </c>
      <c r="H148" s="100">
        <f>VLOOKUP($A148,'BankNifty Spot'!$B$2:$H$5767,7,0)</f>
        <v>0.3405793449</v>
      </c>
      <c r="I148" s="101" t="s">
        <v>92</v>
      </c>
      <c r="J148" s="99">
        <v>2019.0</v>
      </c>
      <c r="K148" s="107">
        <v>43709.0</v>
      </c>
      <c r="L148" s="99">
        <v>0.0</v>
      </c>
      <c r="M148" s="99">
        <f t="shared" si="11"/>
        <v>0</v>
      </c>
      <c r="N148" s="99">
        <v>0.0</v>
      </c>
      <c r="O148" s="99">
        <f t="shared" si="12"/>
        <v>0</v>
      </c>
      <c r="P148" s="99">
        <f t="shared" si="3"/>
        <v>1</v>
      </c>
      <c r="Q148" s="102">
        <f>VLOOKUP($A148,'BankNifty Spot'!$B$6:$C$1099,2,0)</f>
        <v>27870.8</v>
      </c>
      <c r="R148" s="93">
        <f t="shared" si="4"/>
        <v>557416</v>
      </c>
      <c r="S148" s="93">
        <f t="shared" si="5"/>
        <v>50167.44</v>
      </c>
      <c r="T148" s="93">
        <f t="shared" si="6"/>
        <v>0</v>
      </c>
      <c r="U148" s="103">
        <f t="shared" si="7"/>
        <v>0</v>
      </c>
      <c r="V148" s="99">
        <f t="shared" si="13"/>
        <v>0</v>
      </c>
      <c r="W148" s="78" t="s">
        <v>294</v>
      </c>
      <c r="X148" s="93" t="str">
        <f t="shared" si="8"/>
        <v>Sep</v>
      </c>
      <c r="Y148" s="93" t="str">
        <f t="shared" si="9"/>
        <v>19</v>
      </c>
      <c r="Z148" s="93"/>
      <c r="AA148" s="93"/>
    </row>
    <row r="149" ht="15.75" customHeight="1">
      <c r="A149" s="98">
        <v>43727.0</v>
      </c>
      <c r="B149" s="99" t="str">
        <f>VLOOKUP($A149,'BankNifty Spot'!$B$2:$I$1099,8,0)</f>
        <v>PE</v>
      </c>
      <c r="C149" s="99">
        <f>VLOOKUP($A149,'BankNifty Spot'!$B$2:$J$1099,9,0)</f>
        <v>27100</v>
      </c>
      <c r="D149" s="99">
        <v>115.0</v>
      </c>
      <c r="E149" s="99">
        <v>451.0</v>
      </c>
      <c r="F149" s="99">
        <v>101.95</v>
      </c>
      <c r="G149" s="99">
        <v>362.4</v>
      </c>
      <c r="H149" s="100">
        <f>VLOOKUP($A149,'BankNifty Spot'!$B$2:$H$5767,7,0)</f>
        <v>0.01030447895</v>
      </c>
      <c r="I149" s="101" t="s">
        <v>92</v>
      </c>
      <c r="J149" s="99">
        <v>2019.0</v>
      </c>
      <c r="K149" s="107">
        <v>43709.0</v>
      </c>
      <c r="L149" s="99">
        <f>(D149-G149)</f>
        <v>-247.4</v>
      </c>
      <c r="M149" s="99">
        <f t="shared" si="11"/>
        <v>-247.4</v>
      </c>
      <c r="N149" s="99">
        <f>(IF(E149&gt;(D149*2),D149-(D149*2),D149-G149))</f>
        <v>-115</v>
      </c>
      <c r="O149" s="99">
        <f t="shared" si="12"/>
        <v>-115</v>
      </c>
      <c r="P149" s="99">
        <f t="shared" si="3"/>
        <v>0</v>
      </c>
      <c r="Q149" s="102">
        <f>VLOOKUP($A149,'BankNifty Spot'!$B$6:$C$1099,2,0)</f>
        <v>27175.45</v>
      </c>
      <c r="R149" s="93">
        <f t="shared" si="4"/>
        <v>543509</v>
      </c>
      <c r="S149" s="93">
        <f t="shared" si="5"/>
        <v>48915.81</v>
      </c>
      <c r="T149" s="93">
        <f t="shared" si="6"/>
        <v>-2300</v>
      </c>
      <c r="U149" s="103">
        <f t="shared" si="7"/>
        <v>-4.70195628</v>
      </c>
      <c r="V149" s="99">
        <f t="shared" si="13"/>
        <v>-4.70195628</v>
      </c>
      <c r="W149" s="78" t="s">
        <v>295</v>
      </c>
      <c r="X149" s="93" t="str">
        <f t="shared" si="8"/>
        <v>Sep</v>
      </c>
      <c r="Y149" s="93" t="str">
        <f t="shared" si="9"/>
        <v>19</v>
      </c>
      <c r="Z149" s="93"/>
      <c r="AA149" s="93"/>
    </row>
    <row r="150" ht="15.75" customHeight="1">
      <c r="A150" s="98">
        <v>43734.0</v>
      </c>
      <c r="B150" s="99" t="str">
        <f>VLOOKUP($A150,'BankNifty Spot'!$B$2:$I$1099,8,0)</f>
        <v>PE</v>
      </c>
      <c r="C150" s="99">
        <f>VLOOKUP($A150,'BankNifty Spot'!$B$2:$J$1099,9,0)</f>
        <v>29500</v>
      </c>
      <c r="D150" s="99">
        <v>95.95</v>
      </c>
      <c r="E150" s="99">
        <v>95.95</v>
      </c>
      <c r="F150" s="99">
        <v>0.05</v>
      </c>
      <c r="G150" s="99">
        <v>0.5</v>
      </c>
      <c r="H150" s="100">
        <f>VLOOKUP($A150,'BankNifty Spot'!$B$2:$H$5767,7,0)</f>
        <v>0.1842084361</v>
      </c>
      <c r="I150" s="101" t="s">
        <v>92</v>
      </c>
      <c r="J150" s="99">
        <v>2019.0</v>
      </c>
      <c r="K150" s="107">
        <v>43709.0</v>
      </c>
      <c r="L150" s="99">
        <v>0.0</v>
      </c>
      <c r="M150" s="99">
        <f t="shared" si="11"/>
        <v>-247.4</v>
      </c>
      <c r="N150" s="99">
        <v>0.0</v>
      </c>
      <c r="O150" s="99">
        <f t="shared" si="12"/>
        <v>-115</v>
      </c>
      <c r="P150" s="99">
        <f t="shared" si="3"/>
        <v>1</v>
      </c>
      <c r="Q150" s="102">
        <f>VLOOKUP($A150,'BankNifty Spot'!$B$6:$C$1099,2,0)</f>
        <v>29640.55</v>
      </c>
      <c r="R150" s="93">
        <f t="shared" si="4"/>
        <v>592811</v>
      </c>
      <c r="S150" s="93">
        <f t="shared" si="5"/>
        <v>53352.99</v>
      </c>
      <c r="T150" s="93">
        <f t="shared" si="6"/>
        <v>0</v>
      </c>
      <c r="U150" s="103">
        <f t="shared" si="7"/>
        <v>0</v>
      </c>
      <c r="V150" s="99">
        <f t="shared" si="13"/>
        <v>-4.70195628</v>
      </c>
      <c r="W150" s="78" t="s">
        <v>296</v>
      </c>
      <c r="X150" s="93" t="str">
        <f t="shared" si="8"/>
        <v>Sep</v>
      </c>
      <c r="Y150" s="93" t="str">
        <f t="shared" si="9"/>
        <v>19</v>
      </c>
      <c r="Z150" s="93"/>
      <c r="AA150" s="93"/>
    </row>
    <row r="151" ht="15.75" customHeight="1">
      <c r="A151" s="98">
        <v>43741.0</v>
      </c>
      <c r="B151" s="99" t="str">
        <f>VLOOKUP($A151,'BankNifty Spot'!$B$2:$I$1099,8,0)</f>
        <v>CE</v>
      </c>
      <c r="C151" s="99">
        <f>VLOOKUP($A151,'BankNifty Spot'!$B$2:$J$1099,9,0)</f>
        <v>28700</v>
      </c>
      <c r="D151" s="99">
        <v>81.55</v>
      </c>
      <c r="E151" s="99">
        <v>294.6</v>
      </c>
      <c r="F151" s="99">
        <v>0.05</v>
      </c>
      <c r="G151" s="99">
        <v>0.3</v>
      </c>
      <c r="H151" s="100">
        <f>VLOOKUP($A151,'BankNifty Spot'!$B$2:$H$5767,7,0)</f>
        <v>-0.4135698247</v>
      </c>
      <c r="I151" s="101" t="s">
        <v>93</v>
      </c>
      <c r="J151" s="99">
        <v>2019.0</v>
      </c>
      <c r="K151" s="107">
        <v>43739.0</v>
      </c>
      <c r="L151" s="99">
        <f t="shared" ref="L151:L154" si="34">(D151-G151)</f>
        <v>81.25</v>
      </c>
      <c r="M151" s="99">
        <f t="shared" si="11"/>
        <v>-166.15</v>
      </c>
      <c r="N151" s="99">
        <f t="shared" ref="N151:N154" si="35">(IF(E151&gt;(D151*2),D151-(D151*2),D151-G151))</f>
        <v>-81.55</v>
      </c>
      <c r="O151" s="99">
        <f t="shared" si="12"/>
        <v>-196.55</v>
      </c>
      <c r="P151" s="99">
        <f t="shared" si="3"/>
        <v>0</v>
      </c>
      <c r="Q151" s="102">
        <f>VLOOKUP($A151,'BankNifty Spot'!$B$6:$C$1099,2,0)</f>
        <v>28606.7</v>
      </c>
      <c r="R151" s="93">
        <f t="shared" si="4"/>
        <v>572134</v>
      </c>
      <c r="S151" s="93">
        <f t="shared" si="5"/>
        <v>51492.06</v>
      </c>
      <c r="T151" s="93">
        <f t="shared" si="6"/>
        <v>-1631</v>
      </c>
      <c r="U151" s="103">
        <f t="shared" si="7"/>
        <v>-3.167478637</v>
      </c>
      <c r="V151" s="99">
        <f t="shared" si="13"/>
        <v>-7.869434916</v>
      </c>
      <c r="W151" s="78" t="s">
        <v>297</v>
      </c>
      <c r="X151" s="93" t="str">
        <f t="shared" si="8"/>
        <v>Oct</v>
      </c>
      <c r="Y151" s="93" t="str">
        <f t="shared" si="9"/>
        <v>19</v>
      </c>
      <c r="Z151" s="93"/>
      <c r="AA151" s="93"/>
    </row>
    <row r="152" ht="15.75" customHeight="1">
      <c r="A152" s="98">
        <v>43748.0</v>
      </c>
      <c r="B152" s="99" t="str">
        <f>VLOOKUP($A152,'BankNifty Spot'!$B$2:$I$1099,8,0)</f>
        <v>CE</v>
      </c>
      <c r="C152" s="99">
        <f>VLOOKUP($A152,'BankNifty Spot'!$B$2:$J$1099,9,0)</f>
        <v>28600</v>
      </c>
      <c r="D152" s="99">
        <v>191.3</v>
      </c>
      <c r="E152" s="99">
        <v>197.95</v>
      </c>
      <c r="F152" s="99">
        <v>0.05</v>
      </c>
      <c r="G152" s="99">
        <v>0.2</v>
      </c>
      <c r="H152" s="100">
        <f>VLOOKUP($A152,'BankNifty Spot'!$B$2:$H$5767,7,0)</f>
        <v>-0.8438173617</v>
      </c>
      <c r="I152" s="101" t="s">
        <v>93</v>
      </c>
      <c r="J152" s="99">
        <v>2019.0</v>
      </c>
      <c r="K152" s="107">
        <v>43739.0</v>
      </c>
      <c r="L152" s="99">
        <f t="shared" si="34"/>
        <v>191.1</v>
      </c>
      <c r="M152" s="99">
        <f t="shared" si="11"/>
        <v>0</v>
      </c>
      <c r="N152" s="99">
        <f t="shared" si="35"/>
        <v>191.1</v>
      </c>
      <c r="O152" s="99">
        <f t="shared" si="12"/>
        <v>-5.45</v>
      </c>
      <c r="P152" s="99">
        <f t="shared" si="3"/>
        <v>0</v>
      </c>
      <c r="Q152" s="102">
        <f>VLOOKUP($A152,'BankNifty Spot'!$B$6:$C$1099,2,0)</f>
        <v>28542.95</v>
      </c>
      <c r="R152" s="93">
        <f t="shared" si="4"/>
        <v>570859</v>
      </c>
      <c r="S152" s="93">
        <f t="shared" si="5"/>
        <v>51377.31</v>
      </c>
      <c r="T152" s="93">
        <f t="shared" si="6"/>
        <v>3822</v>
      </c>
      <c r="U152" s="103">
        <f t="shared" si="7"/>
        <v>7.439081571</v>
      </c>
      <c r="V152" s="99">
        <f t="shared" si="13"/>
        <v>-0.4303533449</v>
      </c>
      <c r="W152" s="78" t="s">
        <v>298</v>
      </c>
      <c r="X152" s="93" t="str">
        <f t="shared" si="8"/>
        <v>Oct</v>
      </c>
      <c r="Y152" s="93" t="str">
        <f t="shared" si="9"/>
        <v>19</v>
      </c>
      <c r="Z152" s="93"/>
      <c r="AA152" s="93"/>
    </row>
    <row r="153" ht="15.75" customHeight="1">
      <c r="A153" s="98">
        <v>43755.0</v>
      </c>
      <c r="B153" s="99" t="str">
        <f>VLOOKUP($A153,'BankNifty Spot'!$B$2:$I$1099,8,0)</f>
        <v>PE</v>
      </c>
      <c r="C153" s="99">
        <f>VLOOKUP($A153,'BankNifty Spot'!$B$2:$J$1099,9,0)</f>
        <v>28500</v>
      </c>
      <c r="D153" s="99">
        <v>150.05</v>
      </c>
      <c r="E153" s="99">
        <v>160.05</v>
      </c>
      <c r="F153" s="99">
        <v>0.05</v>
      </c>
      <c r="G153" s="99">
        <v>0.2</v>
      </c>
      <c r="H153" s="100">
        <f>VLOOKUP($A153,'BankNifty Spot'!$B$2:$H$5767,7,0)</f>
        <v>0.2016552903</v>
      </c>
      <c r="I153" s="101" t="s">
        <v>93</v>
      </c>
      <c r="J153" s="99">
        <v>2019.0</v>
      </c>
      <c r="K153" s="107">
        <v>43739.0</v>
      </c>
      <c r="L153" s="99">
        <f t="shared" si="34"/>
        <v>149.85</v>
      </c>
      <c r="M153" s="99">
        <f t="shared" si="11"/>
        <v>0</v>
      </c>
      <c r="N153" s="99">
        <f t="shared" si="35"/>
        <v>149.85</v>
      </c>
      <c r="O153" s="99">
        <f t="shared" si="12"/>
        <v>0</v>
      </c>
      <c r="P153" s="99">
        <f t="shared" si="3"/>
        <v>0</v>
      </c>
      <c r="Q153" s="102">
        <f>VLOOKUP($A153,'BankNifty Spot'!$B$6:$C$1099,2,0)</f>
        <v>28596.35</v>
      </c>
      <c r="R153" s="93">
        <f t="shared" si="4"/>
        <v>571927</v>
      </c>
      <c r="S153" s="93">
        <f t="shared" si="5"/>
        <v>51473.43</v>
      </c>
      <c r="T153" s="93">
        <f t="shared" si="6"/>
        <v>2997</v>
      </c>
      <c r="U153" s="103">
        <f t="shared" si="7"/>
        <v>5.822421393</v>
      </c>
      <c r="V153" s="99">
        <f t="shared" si="13"/>
        <v>0</v>
      </c>
      <c r="W153" s="78" t="s">
        <v>299</v>
      </c>
      <c r="X153" s="93" t="str">
        <f t="shared" si="8"/>
        <v>Oct</v>
      </c>
      <c r="Y153" s="93" t="str">
        <f t="shared" si="9"/>
        <v>19</v>
      </c>
      <c r="Z153" s="93"/>
      <c r="AA153" s="93"/>
    </row>
    <row r="154" ht="15.75" customHeight="1">
      <c r="A154" s="98">
        <v>43762.0</v>
      </c>
      <c r="B154" s="99" t="str">
        <f>VLOOKUP($A154,'BankNifty Spot'!$B$2:$I$1099,8,0)</f>
        <v>PE</v>
      </c>
      <c r="C154" s="99">
        <f>VLOOKUP($A154,'BankNifty Spot'!$B$2:$J$1099,9,0)</f>
        <v>29500</v>
      </c>
      <c r="D154" s="99">
        <v>132.0</v>
      </c>
      <c r="E154" s="99">
        <v>496.95</v>
      </c>
      <c r="F154" s="99">
        <v>65.2</v>
      </c>
      <c r="G154" s="99">
        <v>383.0</v>
      </c>
      <c r="H154" s="100">
        <f>VLOOKUP($A154,'BankNifty Spot'!$B$2:$H$5767,7,0)</f>
        <v>0.4913508669</v>
      </c>
      <c r="I154" s="101" t="s">
        <v>93</v>
      </c>
      <c r="J154" s="99">
        <v>2019.0</v>
      </c>
      <c r="K154" s="107">
        <v>43739.0</v>
      </c>
      <c r="L154" s="99">
        <f t="shared" si="34"/>
        <v>-251</v>
      </c>
      <c r="M154" s="99">
        <f t="shared" si="11"/>
        <v>-251</v>
      </c>
      <c r="N154" s="99">
        <f t="shared" si="35"/>
        <v>-132</v>
      </c>
      <c r="O154" s="99">
        <f t="shared" si="12"/>
        <v>-132</v>
      </c>
      <c r="P154" s="99">
        <f t="shared" si="3"/>
        <v>0</v>
      </c>
      <c r="Q154" s="102">
        <f>VLOOKUP($A154,'BankNifty Spot'!$B$6:$C$1099,2,0)</f>
        <v>29604.35</v>
      </c>
      <c r="R154" s="93">
        <f t="shared" si="4"/>
        <v>592087</v>
      </c>
      <c r="S154" s="93">
        <f t="shared" si="5"/>
        <v>53287.83</v>
      </c>
      <c r="T154" s="93">
        <f t="shared" si="6"/>
        <v>-2640</v>
      </c>
      <c r="U154" s="103">
        <f t="shared" si="7"/>
        <v>-4.954226884</v>
      </c>
      <c r="V154" s="99">
        <f t="shared" si="13"/>
        <v>-4.954226884</v>
      </c>
      <c r="W154" s="78" t="s">
        <v>300</v>
      </c>
      <c r="X154" s="93" t="str">
        <f t="shared" si="8"/>
        <v>Oct</v>
      </c>
      <c r="Y154" s="93" t="str">
        <f t="shared" si="9"/>
        <v>19</v>
      </c>
      <c r="Z154" s="93"/>
      <c r="AA154" s="93"/>
    </row>
    <row r="155" ht="15.75" customHeight="1">
      <c r="A155" s="98">
        <v>43769.0</v>
      </c>
      <c r="B155" s="99" t="str">
        <f>VLOOKUP($A155,'BankNifty Spot'!$B$2:$I$1099,8,0)</f>
        <v>PE</v>
      </c>
      <c r="C155" s="99">
        <f>VLOOKUP($A155,'BankNifty Spot'!$B$2:$J$1099,9,0)</f>
        <v>30100</v>
      </c>
      <c r="D155" s="99">
        <v>161.85</v>
      </c>
      <c r="E155" s="99">
        <v>161.85</v>
      </c>
      <c r="F155" s="99">
        <v>1.0</v>
      </c>
      <c r="G155" s="99">
        <v>21.0</v>
      </c>
      <c r="H155" s="100">
        <f>VLOOKUP($A155,'BankNifty Spot'!$B$2:$H$5767,7,0)</f>
        <v>0.6040850354</v>
      </c>
      <c r="I155" s="101" t="s">
        <v>93</v>
      </c>
      <c r="J155" s="99">
        <v>2019.0</v>
      </c>
      <c r="K155" s="107">
        <v>43739.0</v>
      </c>
      <c r="L155" s="99">
        <v>0.0</v>
      </c>
      <c r="M155" s="99">
        <f t="shared" si="11"/>
        <v>-251</v>
      </c>
      <c r="N155" s="99">
        <v>0.0</v>
      </c>
      <c r="O155" s="99">
        <f t="shared" si="12"/>
        <v>-132</v>
      </c>
      <c r="P155" s="99">
        <f t="shared" si="3"/>
        <v>1</v>
      </c>
      <c r="Q155" s="102">
        <f>VLOOKUP($A155,'BankNifty Spot'!$B$6:$C$1099,2,0)</f>
        <v>30168.65</v>
      </c>
      <c r="R155" s="93">
        <f t="shared" si="4"/>
        <v>603373</v>
      </c>
      <c r="S155" s="93">
        <f t="shared" si="5"/>
        <v>54303.57</v>
      </c>
      <c r="T155" s="93">
        <f t="shared" si="6"/>
        <v>0</v>
      </c>
      <c r="U155" s="103">
        <f t="shared" si="7"/>
        <v>0</v>
      </c>
      <c r="V155" s="99">
        <f t="shared" si="13"/>
        <v>-4.954226884</v>
      </c>
      <c r="W155" s="78" t="s">
        <v>301</v>
      </c>
      <c r="X155" s="93" t="str">
        <f t="shared" si="8"/>
        <v>Oct</v>
      </c>
      <c r="Y155" s="93" t="str">
        <f t="shared" si="9"/>
        <v>19</v>
      </c>
      <c r="Z155" s="93"/>
      <c r="AA155" s="93"/>
    </row>
    <row r="156" ht="15.75" customHeight="1">
      <c r="A156" s="98">
        <v>43776.0</v>
      </c>
      <c r="B156" s="99" t="str">
        <f>VLOOKUP($A156,'BankNifty Spot'!$B$2:$I$1099,8,0)</f>
        <v>PE</v>
      </c>
      <c r="C156" s="99">
        <f>VLOOKUP($A156,'BankNifty Spot'!$B$2:$J$1099,9,0)</f>
        <v>30600</v>
      </c>
      <c r="D156" s="99">
        <v>100.0</v>
      </c>
      <c r="E156" s="99">
        <v>200.0</v>
      </c>
      <c r="F156" s="99">
        <v>0.05</v>
      </c>
      <c r="G156" s="99">
        <v>3.3</v>
      </c>
      <c r="H156" s="100">
        <f>VLOOKUP($A156,'BankNifty Spot'!$B$2:$H$5767,7,0)</f>
        <v>0.3691652292</v>
      </c>
      <c r="I156" s="101" t="s">
        <v>94</v>
      </c>
      <c r="J156" s="99">
        <v>2019.0</v>
      </c>
      <c r="K156" s="107">
        <v>43770.0</v>
      </c>
      <c r="L156" s="99">
        <f t="shared" ref="L156:L157" si="36">(D156-G156)</f>
        <v>96.7</v>
      </c>
      <c r="M156" s="99">
        <f t="shared" si="11"/>
        <v>-154.3</v>
      </c>
      <c r="N156" s="99">
        <f t="shared" ref="N156:N157" si="37">(IF(E156&gt;(D156*2),D156-(D156*2),D156-G156))</f>
        <v>96.7</v>
      </c>
      <c r="O156" s="99">
        <f t="shared" si="12"/>
        <v>-35.3</v>
      </c>
      <c r="P156" s="99">
        <f t="shared" si="3"/>
        <v>0</v>
      </c>
      <c r="Q156" s="102">
        <f>VLOOKUP($A156,'BankNifty Spot'!$B$6:$C$1099,2,0)</f>
        <v>30722.6</v>
      </c>
      <c r="R156" s="93">
        <f t="shared" si="4"/>
        <v>614452</v>
      </c>
      <c r="S156" s="93">
        <f t="shared" si="5"/>
        <v>55300.68</v>
      </c>
      <c r="T156" s="93">
        <f t="shared" si="6"/>
        <v>1934</v>
      </c>
      <c r="U156" s="103">
        <f t="shared" si="7"/>
        <v>3.497244519</v>
      </c>
      <c r="V156" s="99">
        <f t="shared" si="13"/>
        <v>-1.456982366</v>
      </c>
      <c r="W156" s="78" t="s">
        <v>302</v>
      </c>
      <c r="X156" s="93" t="str">
        <f t="shared" si="8"/>
        <v>Nov</v>
      </c>
      <c r="Y156" s="93" t="str">
        <f t="shared" si="9"/>
        <v>19</v>
      </c>
      <c r="Z156" s="93"/>
      <c r="AA156" s="93"/>
    </row>
    <row r="157" ht="15.75" customHeight="1">
      <c r="A157" s="98">
        <v>43783.0</v>
      </c>
      <c r="B157" s="99" t="str">
        <f>VLOOKUP($A157,'BankNifty Spot'!$B$2:$I$1099,8,0)</f>
        <v>PE</v>
      </c>
      <c r="C157" s="99">
        <f>VLOOKUP($A157,'BankNifty Spot'!$B$2:$J$1099,9,0)</f>
        <v>30500</v>
      </c>
      <c r="D157" s="99">
        <v>114.2</v>
      </c>
      <c r="E157" s="99">
        <v>237.9</v>
      </c>
      <c r="F157" s="99">
        <v>0.05</v>
      </c>
      <c r="G157" s="99">
        <v>0.55</v>
      </c>
      <c r="H157" s="100">
        <f>VLOOKUP($A157,'BankNifty Spot'!$B$2:$H$5767,7,0)</f>
        <v>0.2431114334</v>
      </c>
      <c r="I157" s="101" t="s">
        <v>94</v>
      </c>
      <c r="J157" s="99">
        <v>2019.0</v>
      </c>
      <c r="K157" s="107">
        <v>43770.0</v>
      </c>
      <c r="L157" s="99">
        <f t="shared" si="36"/>
        <v>113.65</v>
      </c>
      <c r="M157" s="99">
        <f t="shared" si="11"/>
        <v>-40.65</v>
      </c>
      <c r="N157" s="99">
        <f t="shared" si="37"/>
        <v>-114.2</v>
      </c>
      <c r="O157" s="99">
        <f t="shared" si="12"/>
        <v>-149.5</v>
      </c>
      <c r="P157" s="99">
        <f t="shared" si="3"/>
        <v>0</v>
      </c>
      <c r="Q157" s="102">
        <f>VLOOKUP($A157,'BankNifty Spot'!$B$6:$C$1099,2,0)</f>
        <v>30615.8</v>
      </c>
      <c r="R157" s="93">
        <f t="shared" si="4"/>
        <v>612316</v>
      </c>
      <c r="S157" s="93">
        <f t="shared" si="5"/>
        <v>55108.44</v>
      </c>
      <c r="T157" s="93">
        <f t="shared" si="6"/>
        <v>-2284</v>
      </c>
      <c r="U157" s="103">
        <f t="shared" si="7"/>
        <v>-4.144555716</v>
      </c>
      <c r="V157" s="99">
        <f t="shared" si="13"/>
        <v>-5.601538082</v>
      </c>
      <c r="W157" s="78" t="s">
        <v>303</v>
      </c>
      <c r="X157" s="93" t="str">
        <f t="shared" si="8"/>
        <v>Nov</v>
      </c>
      <c r="Y157" s="93" t="str">
        <f t="shared" si="9"/>
        <v>19</v>
      </c>
      <c r="Z157" s="93"/>
      <c r="AA157" s="93"/>
    </row>
    <row r="158" ht="15.75" customHeight="1">
      <c r="A158" s="98">
        <v>43790.0</v>
      </c>
      <c r="B158" s="99" t="str">
        <f>VLOOKUP($A158,'BankNifty Spot'!$B$2:$I$1099,8,0)</f>
        <v>PE</v>
      </c>
      <c r="C158" s="99">
        <f>VLOOKUP($A158,'BankNifty Spot'!$B$2:$J$1099,9,0)</f>
        <v>31300</v>
      </c>
      <c r="D158" s="99">
        <v>150.0</v>
      </c>
      <c r="E158" s="99">
        <v>150.0</v>
      </c>
      <c r="F158" s="99">
        <v>0.05</v>
      </c>
      <c r="G158" s="99">
        <v>2.9</v>
      </c>
      <c r="H158" s="100">
        <f>VLOOKUP($A158,'BankNifty Spot'!$B$2:$H$5767,7,0)</f>
        <v>0.1894504184</v>
      </c>
      <c r="I158" s="101" t="s">
        <v>94</v>
      </c>
      <c r="J158" s="99">
        <v>2019.0</v>
      </c>
      <c r="K158" s="107">
        <v>43770.0</v>
      </c>
      <c r="L158" s="99">
        <v>0.0</v>
      </c>
      <c r="M158" s="99">
        <f t="shared" si="11"/>
        <v>-40.65</v>
      </c>
      <c r="N158" s="99">
        <v>0.0</v>
      </c>
      <c r="O158" s="99">
        <f t="shared" si="12"/>
        <v>-149.5</v>
      </c>
      <c r="P158" s="99">
        <f t="shared" si="3"/>
        <v>1</v>
      </c>
      <c r="Q158" s="102">
        <f>VLOOKUP($A158,'BankNifty Spot'!$B$6:$C$1099,2,0)</f>
        <v>31413.25</v>
      </c>
      <c r="R158" s="93">
        <f t="shared" si="4"/>
        <v>628265</v>
      </c>
      <c r="S158" s="93">
        <f t="shared" si="5"/>
        <v>56543.85</v>
      </c>
      <c r="T158" s="93">
        <f t="shared" si="6"/>
        <v>0</v>
      </c>
      <c r="U158" s="103">
        <f t="shared" si="7"/>
        <v>0</v>
      </c>
      <c r="V158" s="99">
        <f t="shared" si="13"/>
        <v>-5.601538082</v>
      </c>
      <c r="W158" s="78" t="s">
        <v>304</v>
      </c>
      <c r="X158" s="93" t="str">
        <f t="shared" si="8"/>
        <v>Nov</v>
      </c>
      <c r="Y158" s="93" t="str">
        <f t="shared" si="9"/>
        <v>19</v>
      </c>
      <c r="Z158" s="93"/>
      <c r="AA158" s="93"/>
    </row>
    <row r="159" ht="15.75" customHeight="1">
      <c r="A159" s="98">
        <v>43797.0</v>
      </c>
      <c r="B159" s="99" t="str">
        <f>VLOOKUP($A159,'BankNifty Spot'!$B$2:$I$1099,8,0)</f>
        <v>PE</v>
      </c>
      <c r="C159" s="99">
        <f>VLOOKUP($A159,'BankNifty Spot'!$B$2:$J$1099,9,0)</f>
        <v>31900</v>
      </c>
      <c r="D159" s="99">
        <v>102.45</v>
      </c>
      <c r="E159" s="99">
        <v>112.45</v>
      </c>
      <c r="F159" s="99">
        <v>0.05</v>
      </c>
      <c r="G159" s="99">
        <v>0.35</v>
      </c>
      <c r="H159" s="100">
        <f>VLOOKUP($A159,'BankNifty Spot'!$B$2:$H$5767,7,0)</f>
        <v>0.3317548183</v>
      </c>
      <c r="I159" s="101" t="s">
        <v>94</v>
      </c>
      <c r="J159" s="99">
        <v>2019.0</v>
      </c>
      <c r="K159" s="107">
        <v>43770.0</v>
      </c>
      <c r="L159" s="99">
        <f t="shared" ref="L159:L199" si="38">(D159-G159)</f>
        <v>102.1</v>
      </c>
      <c r="M159" s="99">
        <f t="shared" si="11"/>
        <v>0</v>
      </c>
      <c r="N159" s="99">
        <f t="shared" ref="N159:N164" si="39">(IF(E159&gt;(D159*2),D159-(D159*2),D159-G159))</f>
        <v>102.1</v>
      </c>
      <c r="O159" s="99">
        <f t="shared" si="12"/>
        <v>-47.4</v>
      </c>
      <c r="P159" s="99">
        <f t="shared" si="3"/>
        <v>0</v>
      </c>
      <c r="Q159" s="102">
        <f>VLOOKUP($A159,'BankNifty Spot'!$B$6:$C$1099,2,0)</f>
        <v>31981.7</v>
      </c>
      <c r="R159" s="93">
        <f t="shared" si="4"/>
        <v>639634</v>
      </c>
      <c r="S159" s="93">
        <f t="shared" si="5"/>
        <v>57567.06</v>
      </c>
      <c r="T159" s="93">
        <f t="shared" si="6"/>
        <v>2042</v>
      </c>
      <c r="U159" s="103">
        <f t="shared" si="7"/>
        <v>3.547167425</v>
      </c>
      <c r="V159" s="99">
        <f t="shared" si="13"/>
        <v>-2.054370657</v>
      </c>
      <c r="W159" s="78" t="s">
        <v>305</v>
      </c>
      <c r="X159" s="93" t="str">
        <f t="shared" si="8"/>
        <v>Nov</v>
      </c>
      <c r="Y159" s="93" t="str">
        <f t="shared" si="9"/>
        <v>19</v>
      </c>
      <c r="Z159" s="93"/>
      <c r="AA159" s="93"/>
    </row>
    <row r="160" ht="15.75" customHeight="1">
      <c r="A160" s="108">
        <v>43804.0</v>
      </c>
      <c r="B160" s="99" t="str">
        <f>VLOOKUP($A160,'BankNifty Spot'!$B$2:$I$1099,8,0)</f>
        <v>PE</v>
      </c>
      <c r="C160" s="99">
        <f>VLOOKUP($A160,'BankNifty Spot'!$B$2:$J$1099,9,0)</f>
        <v>32000</v>
      </c>
      <c r="D160" s="93">
        <v>50.0</v>
      </c>
      <c r="E160" s="93">
        <v>326.0</v>
      </c>
      <c r="F160" s="93">
        <v>50.0</v>
      </c>
      <c r="G160" s="93">
        <v>226.3</v>
      </c>
      <c r="H160" s="100">
        <f>VLOOKUP($A160,'BankNifty Spot'!$B$2:$H$5767,7,0)</f>
        <v>0.3267738819</v>
      </c>
      <c r="I160" s="78" t="s">
        <v>95</v>
      </c>
      <c r="J160" s="99">
        <v>2019.0</v>
      </c>
      <c r="K160" s="78" t="s">
        <v>95</v>
      </c>
      <c r="L160" s="99">
        <f t="shared" si="38"/>
        <v>-176.3</v>
      </c>
      <c r="M160" s="99">
        <f t="shared" si="11"/>
        <v>-176.3</v>
      </c>
      <c r="N160" s="99">
        <f t="shared" si="39"/>
        <v>-50</v>
      </c>
      <c r="O160" s="99">
        <f t="shared" si="12"/>
        <v>-97.4</v>
      </c>
      <c r="P160" s="99">
        <f t="shared" si="3"/>
        <v>0</v>
      </c>
      <c r="Q160" s="102">
        <f>VLOOKUP($A160,'BankNifty Spot'!$B$6:$C$1099,2,0)</f>
        <v>32083.8</v>
      </c>
      <c r="R160" s="93">
        <f t="shared" si="4"/>
        <v>641676</v>
      </c>
      <c r="S160" s="93">
        <f t="shared" si="5"/>
        <v>57750.84</v>
      </c>
      <c r="T160" s="93">
        <f t="shared" si="6"/>
        <v>-1000</v>
      </c>
      <c r="U160" s="103">
        <f t="shared" si="7"/>
        <v>-1.731576545</v>
      </c>
      <c r="V160" s="99">
        <f t="shared" si="13"/>
        <v>-3.785947202</v>
      </c>
      <c r="W160" s="108">
        <v>43804.0</v>
      </c>
      <c r="X160" s="93" t="str">
        <f t="shared" si="8"/>
        <v>Dec</v>
      </c>
      <c r="Y160" s="93" t="str">
        <f t="shared" si="9"/>
        <v>19</v>
      </c>
      <c r="Z160" s="93"/>
      <c r="AA160" s="93"/>
    </row>
    <row r="161" ht="15.75" customHeight="1">
      <c r="A161" s="108">
        <v>43811.0</v>
      </c>
      <c r="B161" s="99" t="str">
        <f>VLOOKUP($A161,'BankNifty Spot'!$B$2:$I$1099,8,0)</f>
        <v>PE</v>
      </c>
      <c r="C161" s="99">
        <f>VLOOKUP($A161,'BankNifty Spot'!$B$2:$J$1099,9,0)</f>
        <v>31300</v>
      </c>
      <c r="D161" s="93">
        <v>69.65</v>
      </c>
      <c r="E161" s="93">
        <v>85.7</v>
      </c>
      <c r="F161" s="93">
        <v>0.05</v>
      </c>
      <c r="G161" s="93">
        <v>0.2</v>
      </c>
      <c r="H161" s="100">
        <f>VLOOKUP($A161,'BankNifty Spot'!$B$2:$H$5767,7,0)</f>
        <v>0.3200908604</v>
      </c>
      <c r="I161" s="78" t="s">
        <v>95</v>
      </c>
      <c r="J161" s="99">
        <v>2019.0</v>
      </c>
      <c r="K161" s="78" t="s">
        <v>95</v>
      </c>
      <c r="L161" s="99">
        <f t="shared" si="38"/>
        <v>69.45</v>
      </c>
      <c r="M161" s="99">
        <f t="shared" si="11"/>
        <v>-106.85</v>
      </c>
      <c r="N161" s="99">
        <f t="shared" si="39"/>
        <v>69.45</v>
      </c>
      <c r="O161" s="99">
        <f t="shared" si="12"/>
        <v>-27.95</v>
      </c>
      <c r="P161" s="99">
        <f t="shared" si="3"/>
        <v>0</v>
      </c>
      <c r="Q161" s="102">
        <f>VLOOKUP($A161,'BankNifty Spot'!$B$6:$C$1099,2,0)</f>
        <v>31356.8</v>
      </c>
      <c r="R161" s="93">
        <f t="shared" si="4"/>
        <v>627136</v>
      </c>
      <c r="S161" s="93">
        <f t="shared" si="5"/>
        <v>56442.24</v>
      </c>
      <c r="T161" s="93">
        <f t="shared" si="6"/>
        <v>1389</v>
      </c>
      <c r="U161" s="103">
        <f t="shared" si="7"/>
        <v>2.460922883</v>
      </c>
      <c r="V161" s="99">
        <f t="shared" si="13"/>
        <v>-1.325024318</v>
      </c>
      <c r="W161" s="108">
        <v>43811.0</v>
      </c>
      <c r="X161" s="78" t="s">
        <v>95</v>
      </c>
      <c r="Y161" s="93" t="str">
        <f t="shared" si="9"/>
        <v>19</v>
      </c>
      <c r="Z161" s="93"/>
      <c r="AA161" s="93"/>
    </row>
    <row r="162" ht="15.75" customHeight="1">
      <c r="A162" s="108">
        <v>43818.0</v>
      </c>
      <c r="B162" s="99" t="str">
        <f>VLOOKUP($A162,'BankNifty Spot'!$B$2:$I$1099,8,0)</f>
        <v>PE</v>
      </c>
      <c r="C162" s="99">
        <f>VLOOKUP($A162,'BankNifty Spot'!$B$2:$J$1099,9,0)</f>
        <v>32200</v>
      </c>
      <c r="D162" s="93">
        <v>92.0</v>
      </c>
      <c r="E162" s="93">
        <v>145.6</v>
      </c>
      <c r="F162" s="93">
        <v>0.05</v>
      </c>
      <c r="G162" s="93">
        <v>3.5</v>
      </c>
      <c r="H162" s="100">
        <f>VLOOKUP($A162,'BankNifty Spot'!$B$2:$H$5767,7,0)</f>
        <v>0.1159896726</v>
      </c>
      <c r="I162" s="78" t="s">
        <v>95</v>
      </c>
      <c r="J162" s="99">
        <v>2019.0</v>
      </c>
      <c r="K162" s="78" t="s">
        <v>95</v>
      </c>
      <c r="L162" s="99">
        <f t="shared" si="38"/>
        <v>88.5</v>
      </c>
      <c r="M162" s="99">
        <f t="shared" si="11"/>
        <v>-18.35</v>
      </c>
      <c r="N162" s="99">
        <f t="shared" si="39"/>
        <v>88.5</v>
      </c>
      <c r="O162" s="99">
        <f t="shared" si="12"/>
        <v>0</v>
      </c>
      <c r="P162" s="99">
        <f t="shared" si="3"/>
        <v>0</v>
      </c>
      <c r="Q162" s="102">
        <f>VLOOKUP($A162,'BankNifty Spot'!$B$6:$C$1099,2,0)</f>
        <v>32281.65</v>
      </c>
      <c r="R162" s="93">
        <f t="shared" si="4"/>
        <v>645633</v>
      </c>
      <c r="S162" s="93">
        <f t="shared" si="5"/>
        <v>58106.97</v>
      </c>
      <c r="T162" s="93">
        <f t="shared" si="6"/>
        <v>1770</v>
      </c>
      <c r="U162" s="103">
        <f t="shared" si="7"/>
        <v>3.046106173</v>
      </c>
      <c r="V162" s="99">
        <f t="shared" si="13"/>
        <v>0</v>
      </c>
      <c r="W162" s="108">
        <v>43818.0</v>
      </c>
      <c r="X162" s="78" t="s">
        <v>95</v>
      </c>
      <c r="Y162" s="93" t="str">
        <f t="shared" si="9"/>
        <v>19</v>
      </c>
      <c r="Z162" s="93"/>
      <c r="AA162" s="93"/>
    </row>
    <row r="163" ht="15.75" customHeight="1">
      <c r="A163" s="108">
        <v>43825.0</v>
      </c>
      <c r="B163" s="99" t="str">
        <f>VLOOKUP($A163,'BankNifty Spot'!$B$2:$I$1099,8,0)</f>
        <v>CE</v>
      </c>
      <c r="C163" s="99">
        <f>VLOOKUP($A163,'BankNifty Spot'!$B$2:$J$1099,9,0)</f>
        <v>32400</v>
      </c>
      <c r="D163" s="93">
        <v>40.05</v>
      </c>
      <c r="E163" s="93">
        <v>44.85</v>
      </c>
      <c r="F163" s="93">
        <v>0.05</v>
      </c>
      <c r="G163" s="93">
        <v>0.15</v>
      </c>
      <c r="H163" s="100">
        <f>VLOOKUP($A163,'BankNifty Spot'!$B$2:$H$5767,7,0)</f>
        <v>-0.0142499787</v>
      </c>
      <c r="I163" s="78" t="s">
        <v>95</v>
      </c>
      <c r="J163" s="99">
        <v>2019.0</v>
      </c>
      <c r="K163" s="78" t="s">
        <v>95</v>
      </c>
      <c r="L163" s="99">
        <f t="shared" si="38"/>
        <v>39.9</v>
      </c>
      <c r="M163" s="99">
        <f t="shared" si="11"/>
        <v>0</v>
      </c>
      <c r="N163" s="99">
        <f t="shared" si="39"/>
        <v>39.9</v>
      </c>
      <c r="O163" s="99">
        <f t="shared" si="12"/>
        <v>0</v>
      </c>
      <c r="P163" s="99">
        <f t="shared" si="3"/>
        <v>0</v>
      </c>
      <c r="Q163" s="102">
        <f>VLOOKUP($A163,'BankNifty Spot'!$B$6:$C$1099,2,0)</f>
        <v>32276.15</v>
      </c>
      <c r="R163" s="93">
        <f t="shared" si="4"/>
        <v>645523</v>
      </c>
      <c r="S163" s="93">
        <f t="shared" si="5"/>
        <v>58097.07</v>
      </c>
      <c r="T163" s="93">
        <f t="shared" si="6"/>
        <v>798</v>
      </c>
      <c r="U163" s="103">
        <f t="shared" si="7"/>
        <v>1.373563245</v>
      </c>
      <c r="V163" s="99">
        <f t="shared" si="13"/>
        <v>0</v>
      </c>
      <c r="W163" s="108">
        <v>43825.0</v>
      </c>
      <c r="X163" s="78" t="s">
        <v>95</v>
      </c>
      <c r="Y163" s="93" t="str">
        <f t="shared" si="9"/>
        <v>19</v>
      </c>
      <c r="Z163" s="93"/>
      <c r="AA163" s="93"/>
    </row>
    <row r="164" ht="15.75" customHeight="1">
      <c r="A164" s="108">
        <v>43832.0</v>
      </c>
      <c r="B164" s="99" t="str">
        <f>VLOOKUP($A164,'BankNifty Spot'!$B$2:$I$1099,8,0)</f>
        <v>PE</v>
      </c>
      <c r="C164" s="99">
        <f>VLOOKUP($A164,'BankNifty Spot'!$B$2:$J$1099,9,0)</f>
        <v>32000</v>
      </c>
      <c r="D164" s="93">
        <v>25.35</v>
      </c>
      <c r="E164" s="93">
        <v>26.45</v>
      </c>
      <c r="F164" s="93">
        <v>0.05</v>
      </c>
      <c r="G164" s="93">
        <v>0.15</v>
      </c>
      <c r="H164" s="100">
        <f>VLOOKUP($A164,'BankNifty Spot'!$B$2:$H$5767,7,0)</f>
        <v>0.09422824729</v>
      </c>
      <c r="I164" s="78" t="s">
        <v>96</v>
      </c>
      <c r="J164" s="109">
        <v>2020.0</v>
      </c>
      <c r="K164" s="78" t="s">
        <v>96</v>
      </c>
      <c r="L164" s="99">
        <f t="shared" si="38"/>
        <v>25.2</v>
      </c>
      <c r="M164" s="99">
        <f t="shared" si="11"/>
        <v>0</v>
      </c>
      <c r="N164" s="99">
        <f t="shared" si="39"/>
        <v>25.2</v>
      </c>
      <c r="O164" s="99">
        <f t="shared" si="12"/>
        <v>0</v>
      </c>
      <c r="P164" s="99">
        <f t="shared" si="3"/>
        <v>0</v>
      </c>
      <c r="Q164" s="102">
        <f>VLOOKUP($A164,'BankNifty Spot'!$B$6:$C$1099,2,0)</f>
        <v>32133.15</v>
      </c>
      <c r="R164" s="93">
        <f t="shared" si="4"/>
        <v>642663</v>
      </c>
      <c r="S164" s="93">
        <f t="shared" si="5"/>
        <v>57839.67</v>
      </c>
      <c r="T164" s="93">
        <f t="shared" si="6"/>
        <v>504</v>
      </c>
      <c r="U164" s="103">
        <f t="shared" si="7"/>
        <v>0.8713742661</v>
      </c>
      <c r="V164" s="99">
        <f t="shared" si="13"/>
        <v>0</v>
      </c>
      <c r="W164" s="108">
        <v>43832.0</v>
      </c>
      <c r="X164" s="78" t="s">
        <v>96</v>
      </c>
      <c r="Y164" s="93">
        <v>20.0</v>
      </c>
      <c r="Z164" s="93"/>
      <c r="AA164" s="93"/>
    </row>
    <row r="165" ht="15.75" customHeight="1">
      <c r="A165" s="108">
        <v>43839.0</v>
      </c>
      <c r="B165" s="99" t="str">
        <f>VLOOKUP($A165,'BankNifty Spot'!$B$2:$I$1099,8,0)</f>
        <v>PE</v>
      </c>
      <c r="C165" s="99">
        <f>VLOOKUP($A165,'BankNifty Spot'!$B$2:$J$1099,9,0)</f>
        <v>31600</v>
      </c>
      <c r="D165" s="93">
        <v>70.0</v>
      </c>
      <c r="E165" s="93">
        <v>79.0</v>
      </c>
      <c r="F165" s="93">
        <v>0.05</v>
      </c>
      <c r="G165" s="93">
        <v>0.3</v>
      </c>
      <c r="H165" s="104">
        <f>VLOOKUP($A165,'BankNifty Spot'!$B$2:$H$5767,7,0)</f>
        <v>1.193995598</v>
      </c>
      <c r="I165" s="78" t="s">
        <v>96</v>
      </c>
      <c r="J165" s="109">
        <v>2020.0</v>
      </c>
      <c r="K165" s="78" t="s">
        <v>96</v>
      </c>
      <c r="L165" s="99">
        <f t="shared" si="38"/>
        <v>69.7</v>
      </c>
      <c r="M165" s="99">
        <f t="shared" si="11"/>
        <v>0</v>
      </c>
      <c r="N165" s="99">
        <v>0.0</v>
      </c>
      <c r="O165" s="99">
        <f t="shared" si="12"/>
        <v>0</v>
      </c>
      <c r="P165" s="99">
        <f t="shared" si="3"/>
        <v>0</v>
      </c>
      <c r="Q165" s="102">
        <f>VLOOKUP($A165,'BankNifty Spot'!$B$6:$C$1099,2,0)</f>
        <v>31748.25</v>
      </c>
      <c r="R165" s="93">
        <f t="shared" si="4"/>
        <v>634965</v>
      </c>
      <c r="S165" s="93">
        <f t="shared" si="5"/>
        <v>57146.85</v>
      </c>
      <c r="T165" s="93">
        <f t="shared" si="6"/>
        <v>0</v>
      </c>
      <c r="U165" s="103">
        <f t="shared" si="7"/>
        <v>0</v>
      </c>
      <c r="V165" s="99">
        <f t="shared" si="13"/>
        <v>0</v>
      </c>
      <c r="W165" s="108">
        <v>43839.0</v>
      </c>
      <c r="X165" s="78" t="s">
        <v>96</v>
      </c>
      <c r="Y165" s="93">
        <v>20.0</v>
      </c>
      <c r="Z165" s="93"/>
      <c r="AA165" s="93"/>
    </row>
    <row r="166" ht="15.75" customHeight="1">
      <c r="A166" s="108">
        <v>43846.0</v>
      </c>
      <c r="B166" s="99" t="str">
        <f>VLOOKUP($A166,'BankNifty Spot'!$B$2:$I$1099,8,0)</f>
        <v>CE</v>
      </c>
      <c r="C166" s="99">
        <f>VLOOKUP($A166,'BankNifty Spot'!$B$2:$J$1099,9,0)</f>
        <v>31900</v>
      </c>
      <c r="D166" s="93">
        <v>91.85</v>
      </c>
      <c r="E166" s="93">
        <v>130.0</v>
      </c>
      <c r="F166" s="93">
        <v>0.05</v>
      </c>
      <c r="G166" s="93">
        <v>1.2</v>
      </c>
      <c r="H166" s="100">
        <f>VLOOKUP($A166,'BankNifty Spot'!$B$2:$H$5767,7,0)</f>
        <v>-0.04509047947</v>
      </c>
      <c r="I166" s="78" t="s">
        <v>96</v>
      </c>
      <c r="J166" s="109">
        <v>2020.0</v>
      </c>
      <c r="K166" s="78" t="s">
        <v>96</v>
      </c>
      <c r="L166" s="99">
        <f t="shared" si="38"/>
        <v>90.65</v>
      </c>
      <c r="M166" s="99">
        <f t="shared" si="11"/>
        <v>0</v>
      </c>
      <c r="N166" s="99">
        <f t="shared" ref="N166:N173" si="40">(IF(E166&gt;(D166*2),D166-(D166*2),D166-G166))</f>
        <v>90.65</v>
      </c>
      <c r="O166" s="99">
        <f t="shared" si="12"/>
        <v>0</v>
      </c>
      <c r="P166" s="99">
        <f t="shared" si="3"/>
        <v>0</v>
      </c>
      <c r="Q166" s="102">
        <f>VLOOKUP($A166,'BankNifty Spot'!$B$6:$C$1099,2,0)</f>
        <v>31810.55</v>
      </c>
      <c r="R166" s="93">
        <f t="shared" si="4"/>
        <v>636211</v>
      </c>
      <c r="S166" s="93">
        <f t="shared" si="5"/>
        <v>57258.99</v>
      </c>
      <c r="T166" s="93">
        <f t="shared" si="6"/>
        <v>1813</v>
      </c>
      <c r="U166" s="103">
        <f t="shared" si="7"/>
        <v>3.166315019</v>
      </c>
      <c r="V166" s="99">
        <f t="shared" si="13"/>
        <v>0</v>
      </c>
      <c r="W166" s="108">
        <v>43846.0</v>
      </c>
      <c r="X166" s="78" t="s">
        <v>96</v>
      </c>
      <c r="Y166" s="93">
        <v>20.0</v>
      </c>
      <c r="Z166" s="93"/>
      <c r="AA166" s="93"/>
    </row>
    <row r="167" ht="15.75" customHeight="1">
      <c r="A167" s="108">
        <v>43853.0</v>
      </c>
      <c r="B167" s="99" t="str">
        <f>VLOOKUP($A167,'BankNifty Spot'!$B$2:$I$1099,8,0)</f>
        <v>PE</v>
      </c>
      <c r="C167" s="99">
        <f>VLOOKUP($A167,'BankNifty Spot'!$B$2:$J$1099,9,0)</f>
        <v>30600</v>
      </c>
      <c r="D167" s="93">
        <v>59.35</v>
      </c>
      <c r="E167" s="93">
        <v>97.0</v>
      </c>
      <c r="F167" s="93">
        <v>0.05</v>
      </c>
      <c r="G167" s="93">
        <v>0.2</v>
      </c>
      <c r="H167" s="100">
        <f>VLOOKUP($A167,'BankNifty Spot'!$B$2:$H$5767,7,0)</f>
        <v>0.1327298874</v>
      </c>
      <c r="I167" s="78" t="s">
        <v>96</v>
      </c>
      <c r="J167" s="109">
        <v>2020.0</v>
      </c>
      <c r="K167" s="78" t="s">
        <v>96</v>
      </c>
      <c r="L167" s="99">
        <f t="shared" si="38"/>
        <v>59.15</v>
      </c>
      <c r="M167" s="99">
        <f t="shared" si="11"/>
        <v>0</v>
      </c>
      <c r="N167" s="99">
        <f t="shared" si="40"/>
        <v>59.15</v>
      </c>
      <c r="O167" s="99">
        <f t="shared" si="12"/>
        <v>0</v>
      </c>
      <c r="P167" s="99">
        <f t="shared" si="3"/>
        <v>0</v>
      </c>
      <c r="Q167" s="102">
        <f>VLOOKUP($A167,'BankNifty Spot'!$B$6:$C$1099,2,0)</f>
        <v>30742.2</v>
      </c>
      <c r="R167" s="93">
        <f t="shared" si="4"/>
        <v>614844</v>
      </c>
      <c r="S167" s="93">
        <f t="shared" si="5"/>
        <v>55335.96</v>
      </c>
      <c r="T167" s="93">
        <f t="shared" si="6"/>
        <v>1183</v>
      </c>
      <c r="U167" s="103">
        <f t="shared" si="7"/>
        <v>2.137850324</v>
      </c>
      <c r="V167" s="99">
        <f t="shared" si="13"/>
        <v>0</v>
      </c>
      <c r="W167" s="108">
        <v>43853.0</v>
      </c>
      <c r="X167" s="78" t="s">
        <v>96</v>
      </c>
      <c r="Y167" s="93">
        <v>20.0</v>
      </c>
      <c r="Z167" s="93"/>
      <c r="AA167" s="93"/>
    </row>
    <row r="168" ht="15.75" customHeight="1">
      <c r="A168" s="108">
        <v>43860.0</v>
      </c>
      <c r="B168" s="99" t="str">
        <f>VLOOKUP($A168,'BankNifty Spot'!$B$2:$I$1099,8,0)</f>
        <v>PE</v>
      </c>
      <c r="C168" s="99">
        <f>VLOOKUP($A168,'BankNifty Spot'!$B$2:$J$1099,9,0)</f>
        <v>30800</v>
      </c>
      <c r="D168" s="93">
        <v>85.0</v>
      </c>
      <c r="E168" s="93">
        <v>287.5</v>
      </c>
      <c r="F168" s="93">
        <v>75.95</v>
      </c>
      <c r="G168" s="93">
        <v>128.2</v>
      </c>
      <c r="H168" s="100">
        <f>VLOOKUP($A168,'BankNifty Spot'!$B$2:$H$5767,7,0)</f>
        <v>0.03967354341</v>
      </c>
      <c r="I168" s="78" t="s">
        <v>96</v>
      </c>
      <c r="J168" s="109">
        <v>2020.0</v>
      </c>
      <c r="K168" s="78" t="s">
        <v>96</v>
      </c>
      <c r="L168" s="99">
        <f t="shared" si="38"/>
        <v>-43.2</v>
      </c>
      <c r="M168" s="99">
        <f t="shared" si="11"/>
        <v>-43.2</v>
      </c>
      <c r="N168" s="99">
        <f t="shared" si="40"/>
        <v>-85</v>
      </c>
      <c r="O168" s="99">
        <f t="shared" si="12"/>
        <v>-85</v>
      </c>
      <c r="P168" s="99">
        <f t="shared" si="3"/>
        <v>0</v>
      </c>
      <c r="Q168" s="102">
        <f>VLOOKUP($A168,'BankNifty Spot'!$B$6:$C$1099,2,0)</f>
        <v>30889.25</v>
      </c>
      <c r="R168" s="93">
        <f t="shared" si="4"/>
        <v>617785</v>
      </c>
      <c r="S168" s="93">
        <f t="shared" si="5"/>
        <v>55600.65</v>
      </c>
      <c r="T168" s="93">
        <f t="shared" si="6"/>
        <v>-1700</v>
      </c>
      <c r="U168" s="103">
        <f t="shared" si="7"/>
        <v>-3.057518212</v>
      </c>
      <c r="V168" s="99">
        <f t="shared" si="13"/>
        <v>-3.057518212</v>
      </c>
      <c r="W168" s="108">
        <v>43860.0</v>
      </c>
      <c r="X168" s="78" t="s">
        <v>96</v>
      </c>
      <c r="Y168" s="93">
        <v>20.0</v>
      </c>
      <c r="Z168" s="93"/>
      <c r="AA168" s="93"/>
    </row>
    <row r="169" ht="15.75" customHeight="1">
      <c r="A169" s="108">
        <v>43867.0</v>
      </c>
      <c r="B169" s="99" t="str">
        <f>VLOOKUP($A169,'BankNifty Spot'!$B$2:$I$1099,8,0)</f>
        <v>PE</v>
      </c>
      <c r="C169" s="99">
        <f>VLOOKUP($A169,'BankNifty Spot'!$B$2:$J$1099,9,0)</f>
        <v>31000</v>
      </c>
      <c r="D169" s="93">
        <v>120.55</v>
      </c>
      <c r="E169" s="93">
        <v>155.0</v>
      </c>
      <c r="F169" s="93">
        <v>0.05</v>
      </c>
      <c r="G169" s="93">
        <v>0.2</v>
      </c>
      <c r="H169" s="100">
        <f>VLOOKUP($A169,'BankNifty Spot'!$B$2:$H$5767,7,0)</f>
        <v>0.2219215243</v>
      </c>
      <c r="I169" s="78" t="s">
        <v>97</v>
      </c>
      <c r="J169" s="109">
        <v>2020.0</v>
      </c>
      <c r="K169" s="78" t="s">
        <v>97</v>
      </c>
      <c r="L169" s="99">
        <f t="shared" si="38"/>
        <v>120.35</v>
      </c>
      <c r="M169" s="99">
        <f t="shared" si="11"/>
        <v>0</v>
      </c>
      <c r="N169" s="99">
        <f t="shared" si="40"/>
        <v>120.35</v>
      </c>
      <c r="O169" s="99">
        <f t="shared" si="12"/>
        <v>0</v>
      </c>
      <c r="P169" s="99">
        <f t="shared" si="3"/>
        <v>0</v>
      </c>
      <c r="Q169" s="102">
        <f>VLOOKUP($A169,'BankNifty Spot'!$B$6:$C$1099,2,0)</f>
        <v>31070.75</v>
      </c>
      <c r="R169" s="93">
        <f t="shared" si="4"/>
        <v>621415</v>
      </c>
      <c r="S169" s="93">
        <f t="shared" si="5"/>
        <v>55927.35</v>
      </c>
      <c r="T169" s="93">
        <f t="shared" si="6"/>
        <v>2407</v>
      </c>
      <c r="U169" s="103">
        <f t="shared" si="7"/>
        <v>4.303797695</v>
      </c>
      <c r="V169" s="99">
        <f t="shared" si="13"/>
        <v>0</v>
      </c>
      <c r="W169" s="108">
        <v>43867.0</v>
      </c>
      <c r="X169" s="78" t="s">
        <v>97</v>
      </c>
      <c r="Y169" s="93">
        <v>20.0</v>
      </c>
      <c r="Z169" s="93"/>
      <c r="AA169" s="93"/>
    </row>
    <row r="170" ht="15.75" customHeight="1">
      <c r="A170" s="108">
        <v>43874.0</v>
      </c>
      <c r="B170" s="99" t="str">
        <f>VLOOKUP($A170,'BankNifty Spot'!$B$2:$I$1099,8,0)</f>
        <v>PE</v>
      </c>
      <c r="C170" s="99">
        <f>VLOOKUP($A170,'BankNifty Spot'!$B$2:$J$1099,9,0)</f>
        <v>31500</v>
      </c>
      <c r="D170" s="93">
        <v>65.0</v>
      </c>
      <c r="E170" s="93">
        <v>318.0</v>
      </c>
      <c r="F170" s="93">
        <v>34.1</v>
      </c>
      <c r="G170" s="93">
        <v>269.45</v>
      </c>
      <c r="H170" s="100">
        <f>VLOOKUP($A170,'BankNifty Spot'!$B$2:$H$5767,7,0)</f>
        <v>0.2973686132</v>
      </c>
      <c r="I170" s="78" t="s">
        <v>97</v>
      </c>
      <c r="J170" s="109">
        <v>2020.0</v>
      </c>
      <c r="K170" s="78" t="s">
        <v>97</v>
      </c>
      <c r="L170" s="99">
        <f t="shared" si="38"/>
        <v>-204.45</v>
      </c>
      <c r="M170" s="99">
        <f t="shared" si="11"/>
        <v>-204.45</v>
      </c>
      <c r="N170" s="99">
        <f t="shared" si="40"/>
        <v>-65</v>
      </c>
      <c r="O170" s="99">
        <f t="shared" si="12"/>
        <v>-65</v>
      </c>
      <c r="P170" s="99">
        <f t="shared" si="3"/>
        <v>0</v>
      </c>
      <c r="Q170" s="102">
        <f>VLOOKUP($A170,'BankNifty Spot'!$B$6:$C$1099,2,0)</f>
        <v>31586.55</v>
      </c>
      <c r="R170" s="93">
        <f t="shared" si="4"/>
        <v>631731</v>
      </c>
      <c r="S170" s="93">
        <f t="shared" si="5"/>
        <v>56855.79</v>
      </c>
      <c r="T170" s="93">
        <f t="shared" si="6"/>
        <v>-1300</v>
      </c>
      <c r="U170" s="103">
        <f t="shared" si="7"/>
        <v>-2.286486565</v>
      </c>
      <c r="V170" s="99">
        <f t="shared" si="13"/>
        <v>-2.286486565</v>
      </c>
      <c r="W170" s="108">
        <v>43874.0</v>
      </c>
      <c r="X170" s="78" t="s">
        <v>97</v>
      </c>
      <c r="Y170" s="93">
        <v>20.0</v>
      </c>
      <c r="Z170" s="93"/>
      <c r="AA170" s="93"/>
    </row>
    <row r="171" ht="15.75" customHeight="1">
      <c r="A171" s="108">
        <v>43881.0</v>
      </c>
      <c r="B171" s="99" t="str">
        <f>VLOOKUP($A171,'BankNifty Spot'!$B$2:$I$1099,8,0)</f>
        <v>PE</v>
      </c>
      <c r="C171" s="99">
        <f>VLOOKUP($A171,'BankNifty Spot'!$B$2:$J$1099,9,0)</f>
        <v>30800</v>
      </c>
      <c r="D171" s="93">
        <v>104.3</v>
      </c>
      <c r="E171" s="93">
        <v>157.9</v>
      </c>
      <c r="F171" s="93">
        <v>0.05</v>
      </c>
      <c r="G171" s="93">
        <v>0.5</v>
      </c>
      <c r="H171" s="100">
        <f>VLOOKUP($A171,'BankNifty Spot'!$B$2:$H$5767,7,0)</f>
        <v>0.07814982716</v>
      </c>
      <c r="I171" s="78" t="s">
        <v>97</v>
      </c>
      <c r="J171" s="109">
        <v>2020.0</v>
      </c>
      <c r="K171" s="78" t="s">
        <v>97</v>
      </c>
      <c r="L171" s="99">
        <f t="shared" si="38"/>
        <v>103.8</v>
      </c>
      <c r="M171" s="99">
        <f t="shared" si="11"/>
        <v>-100.65</v>
      </c>
      <c r="N171" s="99">
        <f t="shared" si="40"/>
        <v>103.8</v>
      </c>
      <c r="O171" s="99">
        <f t="shared" si="12"/>
        <v>0</v>
      </c>
      <c r="P171" s="99">
        <f t="shared" si="3"/>
        <v>0</v>
      </c>
      <c r="Q171" s="102">
        <f>VLOOKUP($A171,'BankNifty Spot'!$B$6:$C$1099,2,0)</f>
        <v>30862.3</v>
      </c>
      <c r="R171" s="93">
        <f t="shared" si="4"/>
        <v>617246</v>
      </c>
      <c r="S171" s="93">
        <f t="shared" si="5"/>
        <v>55552.14</v>
      </c>
      <c r="T171" s="93">
        <f t="shared" si="6"/>
        <v>2076</v>
      </c>
      <c r="U171" s="103">
        <f t="shared" si="7"/>
        <v>3.737029753</v>
      </c>
      <c r="V171" s="99">
        <f t="shared" si="13"/>
        <v>0</v>
      </c>
      <c r="W171" s="108">
        <v>43881.0</v>
      </c>
      <c r="X171" s="78" t="s">
        <v>97</v>
      </c>
      <c r="Y171" s="93">
        <v>20.0</v>
      </c>
      <c r="Z171" s="93"/>
      <c r="AA171" s="93"/>
    </row>
    <row r="172" ht="15.75" customHeight="1">
      <c r="A172" s="108">
        <v>43888.0</v>
      </c>
      <c r="B172" s="99" t="str">
        <f>VLOOKUP($A172,'BankNifty Spot'!$B$2:$I$1099,8,0)</f>
        <v>CE</v>
      </c>
      <c r="C172" s="99">
        <f>VLOOKUP($A172,'BankNifty Spot'!$B$2:$J$1099,9,0)</f>
        <v>30400</v>
      </c>
      <c r="D172" s="93">
        <v>68.85</v>
      </c>
      <c r="E172" s="93">
        <v>72.0</v>
      </c>
      <c r="F172" s="93">
        <v>0.05</v>
      </c>
      <c r="G172" s="93">
        <v>0.3</v>
      </c>
      <c r="H172" s="100">
        <f>VLOOKUP($A172,'BankNifty Spot'!$B$2:$H$5767,7,0)</f>
        <v>-0.1215896736</v>
      </c>
      <c r="I172" s="78" t="s">
        <v>97</v>
      </c>
      <c r="J172" s="109">
        <v>2020.0</v>
      </c>
      <c r="K172" s="78" t="s">
        <v>97</v>
      </c>
      <c r="L172" s="99">
        <f t="shared" si="38"/>
        <v>68.55</v>
      </c>
      <c r="M172" s="99">
        <f t="shared" si="11"/>
        <v>-32.1</v>
      </c>
      <c r="N172" s="99">
        <f t="shared" si="40"/>
        <v>68.55</v>
      </c>
      <c r="O172" s="99">
        <f t="shared" si="12"/>
        <v>0</v>
      </c>
      <c r="P172" s="99">
        <f t="shared" si="3"/>
        <v>0</v>
      </c>
      <c r="Q172" s="102">
        <f>VLOOKUP($A172,'BankNifty Spot'!$B$6:$C$1099,2,0)</f>
        <v>30270</v>
      </c>
      <c r="R172" s="93">
        <f t="shared" si="4"/>
        <v>605400</v>
      </c>
      <c r="S172" s="93">
        <f t="shared" si="5"/>
        <v>54486</v>
      </c>
      <c r="T172" s="93">
        <f t="shared" si="6"/>
        <v>1371</v>
      </c>
      <c r="U172" s="103">
        <f t="shared" si="7"/>
        <v>2.516242705</v>
      </c>
      <c r="V172" s="99">
        <f t="shared" si="13"/>
        <v>0</v>
      </c>
      <c r="W172" s="108">
        <v>43888.0</v>
      </c>
      <c r="X172" s="78" t="s">
        <v>97</v>
      </c>
      <c r="Y172" s="93">
        <v>20.0</v>
      </c>
      <c r="Z172" s="93"/>
      <c r="AA172" s="93"/>
    </row>
    <row r="173" ht="15.75" customHeight="1">
      <c r="A173" s="108">
        <v>43895.0</v>
      </c>
      <c r="B173" s="99" t="str">
        <f>VLOOKUP($A173,'BankNifty Spot'!$B$2:$I$1099,8,0)</f>
        <v>PE</v>
      </c>
      <c r="C173" s="99">
        <f>VLOOKUP($A173,'BankNifty Spot'!$B$2:$J$1099,9,0)</f>
        <v>28700</v>
      </c>
      <c r="D173" s="93">
        <v>136.9</v>
      </c>
      <c r="E173" s="93">
        <v>245.0</v>
      </c>
      <c r="F173" s="93">
        <v>0.05</v>
      </c>
      <c r="G173" s="93">
        <v>0.65</v>
      </c>
      <c r="H173" s="100">
        <f>VLOOKUP($A173,'BankNifty Spot'!$B$2:$H$5767,7,0)</f>
        <v>0.6163252913</v>
      </c>
      <c r="I173" s="78" t="s">
        <v>98</v>
      </c>
      <c r="J173" s="109">
        <v>2020.0</v>
      </c>
      <c r="K173" s="78" t="s">
        <v>98</v>
      </c>
      <c r="L173" s="99">
        <f t="shared" si="38"/>
        <v>136.25</v>
      </c>
      <c r="M173" s="99">
        <f t="shared" si="11"/>
        <v>0</v>
      </c>
      <c r="N173" s="99">
        <f t="shared" si="40"/>
        <v>136.25</v>
      </c>
      <c r="O173" s="99">
        <f t="shared" si="12"/>
        <v>0</v>
      </c>
      <c r="P173" s="99">
        <f t="shared" si="3"/>
        <v>0</v>
      </c>
      <c r="Q173" s="102">
        <f>VLOOKUP($A173,'BankNifty Spot'!$B$6:$C$1099,2,0)</f>
        <v>28830.3</v>
      </c>
      <c r="R173" s="93">
        <f t="shared" si="4"/>
        <v>576606</v>
      </c>
      <c r="S173" s="93">
        <f t="shared" si="5"/>
        <v>51894.54</v>
      </c>
      <c r="T173" s="93">
        <f t="shared" si="6"/>
        <v>2725</v>
      </c>
      <c r="U173" s="103">
        <f t="shared" si="7"/>
        <v>5.251034116</v>
      </c>
      <c r="V173" s="99">
        <f t="shared" si="13"/>
        <v>0</v>
      </c>
      <c r="W173" s="108">
        <v>43895.0</v>
      </c>
      <c r="X173" s="78" t="s">
        <v>98</v>
      </c>
      <c r="Y173" s="93">
        <v>20.0</v>
      </c>
      <c r="Z173" s="93"/>
      <c r="AA173" s="93"/>
    </row>
    <row r="174" ht="15.75" customHeight="1">
      <c r="A174" s="108">
        <v>43902.0</v>
      </c>
      <c r="B174" s="99" t="str">
        <f>VLOOKUP($A174,'BankNifty Spot'!$B$2:$I$1099,8,0)</f>
        <v>CE</v>
      </c>
      <c r="C174" s="99">
        <f>VLOOKUP($A174,'BankNifty Spot'!$B$2:$J$1099,9,0)</f>
        <v>25300</v>
      </c>
      <c r="D174" s="93">
        <v>224.0</v>
      </c>
      <c r="E174" s="93">
        <v>224.0</v>
      </c>
      <c r="F174" s="93">
        <v>0.1</v>
      </c>
      <c r="G174" s="93">
        <v>0.9</v>
      </c>
      <c r="H174" s="104">
        <f>VLOOKUP($A174,'BankNifty Spot'!$B$2:$H$5767,7,0)</f>
        <v>-4.952846216</v>
      </c>
      <c r="I174" s="78" t="s">
        <v>98</v>
      </c>
      <c r="J174" s="109">
        <v>2020.0</v>
      </c>
      <c r="K174" s="78" t="s">
        <v>98</v>
      </c>
      <c r="L174" s="99">
        <f t="shared" si="38"/>
        <v>223.1</v>
      </c>
      <c r="M174" s="99">
        <f t="shared" si="11"/>
        <v>0</v>
      </c>
      <c r="N174" s="99">
        <v>0.0</v>
      </c>
      <c r="O174" s="99">
        <f t="shared" si="12"/>
        <v>0</v>
      </c>
      <c r="P174" s="99">
        <f t="shared" si="3"/>
        <v>1</v>
      </c>
      <c r="Q174" s="102">
        <f>VLOOKUP($A174,'BankNifty Spot'!$B$6:$C$1099,2,0)</f>
        <v>25175.9</v>
      </c>
      <c r="R174" s="93">
        <f t="shared" si="4"/>
        <v>503518</v>
      </c>
      <c r="S174" s="93">
        <f t="shared" si="5"/>
        <v>45316.62</v>
      </c>
      <c r="T174" s="93">
        <f t="shared" si="6"/>
        <v>0</v>
      </c>
      <c r="U174" s="103">
        <f t="shared" si="7"/>
        <v>0</v>
      </c>
      <c r="V174" s="99">
        <f t="shared" si="13"/>
        <v>0</v>
      </c>
      <c r="W174" s="108">
        <v>43902.0</v>
      </c>
      <c r="X174" s="78" t="s">
        <v>98</v>
      </c>
      <c r="Y174" s="93">
        <v>20.0</v>
      </c>
      <c r="Z174" s="93"/>
      <c r="AA174" s="93"/>
    </row>
    <row r="175" ht="15.75" customHeight="1">
      <c r="A175" s="108">
        <v>43909.0</v>
      </c>
      <c r="B175" s="99" t="str">
        <f>VLOOKUP($A175,'BankNifty Spot'!$B$2:$I$1099,8,0)</f>
        <v>CE</v>
      </c>
      <c r="C175" s="99">
        <f>VLOOKUP($A175,'BankNifty Spot'!$B$2:$J$1099,9,0)</f>
        <v>19500</v>
      </c>
      <c r="D175" s="93">
        <v>400.6</v>
      </c>
      <c r="E175" s="110">
        <v>1489.7</v>
      </c>
      <c r="F175" s="93">
        <v>170.25</v>
      </c>
      <c r="G175" s="93">
        <v>603.35</v>
      </c>
      <c r="H175" s="104">
        <f>VLOOKUP($A175,'BankNifty Spot'!$B$2:$H$5767,7,0)</f>
        <v>-5.59396896</v>
      </c>
      <c r="I175" s="78" t="s">
        <v>98</v>
      </c>
      <c r="J175" s="109">
        <v>2020.0</v>
      </c>
      <c r="K175" s="78" t="s">
        <v>98</v>
      </c>
      <c r="L175" s="99">
        <f t="shared" si="38"/>
        <v>-202.75</v>
      </c>
      <c r="M175" s="99">
        <f t="shared" si="11"/>
        <v>-202.75</v>
      </c>
      <c r="N175" s="99">
        <v>0.0</v>
      </c>
      <c r="O175" s="99">
        <f t="shared" si="12"/>
        <v>0</v>
      </c>
      <c r="P175" s="99">
        <f t="shared" si="3"/>
        <v>0</v>
      </c>
      <c r="Q175" s="102">
        <f>VLOOKUP($A175,'BankNifty Spot'!$B$6:$C$1099,2,0)</f>
        <v>19428.95</v>
      </c>
      <c r="R175" s="93">
        <f t="shared" si="4"/>
        <v>388579</v>
      </c>
      <c r="S175" s="93">
        <f t="shared" si="5"/>
        <v>34972.11</v>
      </c>
      <c r="T175" s="93">
        <f t="shared" si="6"/>
        <v>0</v>
      </c>
      <c r="U175" s="103">
        <f t="shared" si="7"/>
        <v>0</v>
      </c>
      <c r="V175" s="99">
        <f t="shared" si="13"/>
        <v>0</v>
      </c>
      <c r="W175" s="108">
        <v>43909.0</v>
      </c>
      <c r="X175" s="78" t="s">
        <v>98</v>
      </c>
      <c r="Y175" s="93">
        <v>20.0</v>
      </c>
      <c r="Z175" s="93"/>
      <c r="AA175" s="93"/>
    </row>
    <row r="176" ht="15.75" customHeight="1">
      <c r="A176" s="108">
        <v>43916.0</v>
      </c>
      <c r="B176" s="99" t="str">
        <f>VLOOKUP($A176,'BankNifty Spot'!$B$2:$I$1099,8,0)</f>
        <v>PE</v>
      </c>
      <c r="C176" s="99">
        <f>VLOOKUP($A176,'BankNifty Spot'!$B$2:$J$1099,9,0)</f>
        <v>18700</v>
      </c>
      <c r="D176" s="93">
        <v>448.55</v>
      </c>
      <c r="E176" s="93">
        <v>678.1</v>
      </c>
      <c r="F176" s="93">
        <v>0.1</v>
      </c>
      <c r="G176" s="93">
        <v>1.1</v>
      </c>
      <c r="H176" s="104">
        <f>VLOOKUP($A176,'BankNifty Spot'!$B$2:$H$5767,7,0)</f>
        <v>1.62761315</v>
      </c>
      <c r="I176" s="78" t="s">
        <v>98</v>
      </c>
      <c r="J176" s="109">
        <v>2020.0</v>
      </c>
      <c r="K176" s="78" t="s">
        <v>98</v>
      </c>
      <c r="L176" s="99">
        <f t="shared" si="38"/>
        <v>447.45</v>
      </c>
      <c r="M176" s="99">
        <f t="shared" si="11"/>
        <v>0</v>
      </c>
      <c r="N176" s="99">
        <v>0.0</v>
      </c>
      <c r="O176" s="99">
        <f t="shared" si="12"/>
        <v>0</v>
      </c>
      <c r="P176" s="99">
        <f t="shared" si="3"/>
        <v>0</v>
      </c>
      <c r="Q176" s="102">
        <f>VLOOKUP($A176,'BankNifty Spot'!$B$6:$C$1099,2,0)</f>
        <v>18781.85</v>
      </c>
      <c r="R176" s="93">
        <f t="shared" si="4"/>
        <v>375637</v>
      </c>
      <c r="S176" s="93">
        <f t="shared" si="5"/>
        <v>33807.33</v>
      </c>
      <c r="T176" s="93">
        <f t="shared" si="6"/>
        <v>0</v>
      </c>
      <c r="U176" s="103">
        <f t="shared" si="7"/>
        <v>0</v>
      </c>
      <c r="V176" s="99">
        <f t="shared" si="13"/>
        <v>0</v>
      </c>
      <c r="W176" s="108">
        <v>43916.0</v>
      </c>
      <c r="X176" s="78" t="s">
        <v>98</v>
      </c>
      <c r="Y176" s="93">
        <v>20.0</v>
      </c>
      <c r="Z176" s="93"/>
      <c r="AA176" s="93"/>
    </row>
    <row r="177" ht="15.75" customHeight="1">
      <c r="A177" s="108">
        <v>43922.0</v>
      </c>
      <c r="B177" s="99" t="str">
        <f>VLOOKUP($A177,'BankNifty Spot'!$B$2:$I$1099,8,0)</f>
        <v>CE</v>
      </c>
      <c r="C177" s="99">
        <f>VLOOKUP($A177,'BankNifty Spot'!$B$2:$J$1099,9,0)</f>
        <v>19200</v>
      </c>
      <c r="D177" s="93">
        <v>208.65</v>
      </c>
      <c r="E177" s="93">
        <v>210.9</v>
      </c>
      <c r="F177" s="93">
        <v>0.05</v>
      </c>
      <c r="G177" s="93">
        <v>2.05</v>
      </c>
      <c r="H177" s="100">
        <f>VLOOKUP($A177,'BankNifty Spot'!$B$2:$H$5767,7,0)</f>
        <v>-0.1128290848</v>
      </c>
      <c r="I177" s="78" t="s">
        <v>99</v>
      </c>
      <c r="J177" s="109">
        <v>2020.0</v>
      </c>
      <c r="K177" s="78" t="s">
        <v>99</v>
      </c>
      <c r="L177" s="99">
        <f t="shared" si="38"/>
        <v>206.6</v>
      </c>
      <c r="M177" s="99">
        <f t="shared" si="11"/>
        <v>0</v>
      </c>
      <c r="N177" s="99">
        <f>(IF(E177&gt;(D177*2),D177-(D177*2),D177-G177))</f>
        <v>206.6</v>
      </c>
      <c r="O177" s="99">
        <f t="shared" si="12"/>
        <v>0</v>
      </c>
      <c r="P177" s="99">
        <f t="shared" si="3"/>
        <v>0</v>
      </c>
      <c r="Q177" s="102">
        <f>VLOOKUP($A177,'BankNifty Spot'!$B$6:$C$1099,2,0)</f>
        <v>19122.4</v>
      </c>
      <c r="R177" s="93">
        <f t="shared" si="4"/>
        <v>382448</v>
      </c>
      <c r="S177" s="93">
        <f t="shared" si="5"/>
        <v>34420.32</v>
      </c>
      <c r="T177" s="93">
        <f t="shared" si="6"/>
        <v>4132</v>
      </c>
      <c r="U177" s="103">
        <f t="shared" si="7"/>
        <v>12.00453685</v>
      </c>
      <c r="V177" s="99">
        <f t="shared" si="13"/>
        <v>0</v>
      </c>
      <c r="W177" s="108">
        <v>43922.0</v>
      </c>
      <c r="X177" s="78" t="s">
        <v>99</v>
      </c>
      <c r="Y177" s="93">
        <v>20.0</v>
      </c>
      <c r="Z177" s="93"/>
      <c r="AA177" s="93"/>
    </row>
    <row r="178" ht="15.75" customHeight="1">
      <c r="A178" s="108">
        <v>43930.0</v>
      </c>
      <c r="B178" s="99" t="str">
        <f>VLOOKUP($A178,'BankNifty Spot'!$B$2:$I$1099,8,0)</f>
        <v>PE</v>
      </c>
      <c r="C178" s="99">
        <f>VLOOKUP($A178,'BankNifty Spot'!$B$2:$J$1099,9,0)</f>
        <v>19500</v>
      </c>
      <c r="D178" s="93">
        <v>281.85</v>
      </c>
      <c r="E178" s="93">
        <v>491.0</v>
      </c>
      <c r="F178" s="93">
        <v>0.05</v>
      </c>
      <c r="G178" s="93">
        <v>1.0</v>
      </c>
      <c r="H178" s="104">
        <f>VLOOKUP($A178,'BankNifty Spot'!$B$2:$H$5767,7,0)</f>
        <v>3.202182995</v>
      </c>
      <c r="I178" s="78" t="s">
        <v>99</v>
      </c>
      <c r="J178" s="109">
        <v>2020.0</v>
      </c>
      <c r="K178" s="78" t="s">
        <v>99</v>
      </c>
      <c r="L178" s="99">
        <f t="shared" si="38"/>
        <v>280.85</v>
      </c>
      <c r="M178" s="99">
        <f t="shared" si="11"/>
        <v>0</v>
      </c>
      <c r="N178" s="99">
        <v>0.0</v>
      </c>
      <c r="O178" s="99">
        <f t="shared" si="12"/>
        <v>0</v>
      </c>
      <c r="P178" s="99">
        <f t="shared" si="3"/>
        <v>0</v>
      </c>
      <c r="Q178" s="102">
        <f>VLOOKUP($A178,'BankNifty Spot'!$B$6:$C$1099,2,0)</f>
        <v>19553.15</v>
      </c>
      <c r="R178" s="93">
        <f t="shared" si="4"/>
        <v>391063</v>
      </c>
      <c r="S178" s="93">
        <f t="shared" si="5"/>
        <v>35195.67</v>
      </c>
      <c r="T178" s="93">
        <f t="shared" si="6"/>
        <v>0</v>
      </c>
      <c r="U178" s="103">
        <f t="shared" si="7"/>
        <v>0</v>
      </c>
      <c r="V178" s="99">
        <f t="shared" si="13"/>
        <v>0</v>
      </c>
      <c r="W178" s="108">
        <v>43930.0</v>
      </c>
      <c r="X178" s="78" t="s">
        <v>99</v>
      </c>
      <c r="Y178" s="93">
        <v>20.0</v>
      </c>
      <c r="Z178" s="93"/>
      <c r="AA178" s="93"/>
    </row>
    <row r="179" ht="15.75" customHeight="1">
      <c r="A179" s="108">
        <v>43937.0</v>
      </c>
      <c r="B179" s="99" t="str">
        <f>VLOOKUP($A179,'BankNifty Spot'!$B$2:$I$1099,8,0)</f>
        <v>CE</v>
      </c>
      <c r="C179" s="99">
        <f>VLOOKUP($A179,'BankNifty Spot'!$B$2:$J$1099,9,0)</f>
        <v>19100</v>
      </c>
      <c r="D179" s="93">
        <v>208.55</v>
      </c>
      <c r="E179" s="93">
        <v>354.9</v>
      </c>
      <c r="F179" s="93">
        <v>67.0</v>
      </c>
      <c r="G179" s="93">
        <v>245.9</v>
      </c>
      <c r="H179" s="100">
        <f>VLOOKUP($A179,'BankNifty Spot'!$B$2:$H$5767,7,0)</f>
        <v>-0.5242154478</v>
      </c>
      <c r="I179" s="78" t="s">
        <v>99</v>
      </c>
      <c r="J179" s="109">
        <v>2020.0</v>
      </c>
      <c r="K179" s="78" t="s">
        <v>99</v>
      </c>
      <c r="L179" s="99">
        <f t="shared" si="38"/>
        <v>-37.35</v>
      </c>
      <c r="M179" s="99">
        <f t="shared" si="11"/>
        <v>-37.35</v>
      </c>
      <c r="N179" s="99">
        <f t="shared" ref="N179:N180" si="41">(IF(E179&gt;(D179*2),D179-(D179*2),D179-G179))</f>
        <v>-37.35</v>
      </c>
      <c r="O179" s="99">
        <f t="shared" si="12"/>
        <v>-37.35</v>
      </c>
      <c r="P179" s="99">
        <f t="shared" si="3"/>
        <v>0</v>
      </c>
      <c r="Q179" s="102">
        <f>VLOOKUP($A179,'BankNifty Spot'!$B$6:$C$1099,2,0)</f>
        <v>18957.15</v>
      </c>
      <c r="R179" s="93">
        <f t="shared" si="4"/>
        <v>379143</v>
      </c>
      <c r="S179" s="93">
        <f t="shared" si="5"/>
        <v>34122.87</v>
      </c>
      <c r="T179" s="93">
        <f t="shared" si="6"/>
        <v>-747</v>
      </c>
      <c r="U179" s="103">
        <f t="shared" si="7"/>
        <v>-2.18914763</v>
      </c>
      <c r="V179" s="99">
        <f t="shared" si="13"/>
        <v>-2.18914763</v>
      </c>
      <c r="W179" s="108">
        <v>43937.0</v>
      </c>
      <c r="X179" s="78" t="s">
        <v>99</v>
      </c>
      <c r="Y179" s="93">
        <v>20.0</v>
      </c>
      <c r="Z179" s="93"/>
      <c r="AA179" s="93"/>
    </row>
    <row r="180" ht="15.75" customHeight="1">
      <c r="A180" s="108">
        <v>43944.0</v>
      </c>
      <c r="B180" s="99" t="str">
        <f>VLOOKUP($A180,'BankNifty Spot'!$B$2:$I$1099,8,0)</f>
        <v>PE</v>
      </c>
      <c r="C180" s="99">
        <f>VLOOKUP($A180,'BankNifty Spot'!$B$2:$J$1099,9,0)</f>
        <v>19800</v>
      </c>
      <c r="D180" s="93">
        <v>338.6</v>
      </c>
      <c r="E180" s="93">
        <v>410.15</v>
      </c>
      <c r="F180" s="93">
        <v>0.05</v>
      </c>
      <c r="G180" s="93">
        <v>0.35</v>
      </c>
      <c r="H180" s="100">
        <f>VLOOKUP($A180,'BankNifty Spot'!$B$2:$H$5767,7,0)</f>
        <v>0.8603252994</v>
      </c>
      <c r="I180" s="78" t="s">
        <v>99</v>
      </c>
      <c r="J180" s="109">
        <v>2020.0</v>
      </c>
      <c r="K180" s="78" t="s">
        <v>99</v>
      </c>
      <c r="L180" s="99">
        <f t="shared" si="38"/>
        <v>338.25</v>
      </c>
      <c r="M180" s="99">
        <f t="shared" si="11"/>
        <v>0</v>
      </c>
      <c r="N180" s="99">
        <f t="shared" si="41"/>
        <v>338.25</v>
      </c>
      <c r="O180" s="99">
        <f t="shared" si="12"/>
        <v>0</v>
      </c>
      <c r="P180" s="99">
        <f t="shared" si="3"/>
        <v>0</v>
      </c>
      <c r="Q180" s="102">
        <f>VLOOKUP($A180,'BankNifty Spot'!$B$6:$C$1099,2,0)</f>
        <v>19871.35</v>
      </c>
      <c r="R180" s="93">
        <f t="shared" si="4"/>
        <v>397427</v>
      </c>
      <c r="S180" s="93">
        <f t="shared" si="5"/>
        <v>35768.43</v>
      </c>
      <c r="T180" s="93">
        <f t="shared" si="6"/>
        <v>6765</v>
      </c>
      <c r="U180" s="103">
        <f t="shared" si="7"/>
        <v>18.91332664</v>
      </c>
      <c r="V180" s="99">
        <f t="shared" si="13"/>
        <v>0</v>
      </c>
      <c r="W180" s="108">
        <v>43944.0</v>
      </c>
      <c r="X180" s="78" t="s">
        <v>99</v>
      </c>
      <c r="Y180" s="93">
        <v>20.0</v>
      </c>
      <c r="Z180" s="93"/>
      <c r="AA180" s="93"/>
    </row>
    <row r="181" ht="15.75" customHeight="1">
      <c r="A181" s="108">
        <v>43951.0</v>
      </c>
      <c r="B181" s="99" t="str">
        <f>VLOOKUP($A181,'BankNifty Spot'!$B$2:$I$1099,8,0)</f>
        <v>PE</v>
      </c>
      <c r="C181" s="99">
        <f>VLOOKUP($A181,'BankNifty Spot'!$B$2:$J$1099,9,0)</f>
        <v>21500</v>
      </c>
      <c r="D181" s="93">
        <v>124.95</v>
      </c>
      <c r="E181" s="93">
        <v>201.75</v>
      </c>
      <c r="F181" s="93">
        <v>0.05</v>
      </c>
      <c r="G181" s="93">
        <v>7.65</v>
      </c>
      <c r="H181" s="104">
        <f>VLOOKUP($A181,'BankNifty Spot'!$B$2:$H$5767,7,0)</f>
        <v>2.366027823</v>
      </c>
      <c r="I181" s="78" t="s">
        <v>99</v>
      </c>
      <c r="J181" s="109">
        <v>2020.0</v>
      </c>
      <c r="K181" s="78" t="s">
        <v>99</v>
      </c>
      <c r="L181" s="99">
        <f t="shared" si="38"/>
        <v>117.3</v>
      </c>
      <c r="M181" s="99">
        <f t="shared" si="11"/>
        <v>0</v>
      </c>
      <c r="N181" s="99">
        <v>0.0</v>
      </c>
      <c r="O181" s="99">
        <f t="shared" si="12"/>
        <v>0</v>
      </c>
      <c r="P181" s="99">
        <f t="shared" si="3"/>
        <v>0</v>
      </c>
      <c r="Q181" s="102">
        <f>VLOOKUP($A181,'BankNifty Spot'!$B$6:$C$1099,2,0)</f>
        <v>21589.2</v>
      </c>
      <c r="R181" s="93">
        <f t="shared" si="4"/>
        <v>431784</v>
      </c>
      <c r="S181" s="93">
        <f t="shared" si="5"/>
        <v>38860.56</v>
      </c>
      <c r="T181" s="93">
        <f t="shared" si="6"/>
        <v>0</v>
      </c>
      <c r="U181" s="103">
        <f t="shared" si="7"/>
        <v>0</v>
      </c>
      <c r="V181" s="99">
        <f t="shared" si="13"/>
        <v>0</v>
      </c>
      <c r="W181" s="108">
        <v>43951.0</v>
      </c>
      <c r="X181" s="78" t="s">
        <v>99</v>
      </c>
      <c r="Y181" s="93">
        <v>20.0</v>
      </c>
      <c r="Z181" s="93"/>
      <c r="AA181" s="93"/>
    </row>
    <row r="182" ht="15.75" customHeight="1">
      <c r="A182" s="108">
        <v>43958.0</v>
      </c>
      <c r="B182" s="99" t="str">
        <f>VLOOKUP($A182,'BankNifty Spot'!$B$2:$I$1099,8,0)</f>
        <v>CE</v>
      </c>
      <c r="C182" s="99">
        <f>VLOOKUP($A182,'BankNifty Spot'!$B$2:$J$1099,9,0)</f>
        <v>19600</v>
      </c>
      <c r="D182" s="93">
        <v>149.7</v>
      </c>
      <c r="E182" s="93">
        <v>257.75</v>
      </c>
      <c r="F182" s="93">
        <v>0.05</v>
      </c>
      <c r="G182" s="93">
        <v>2.05</v>
      </c>
      <c r="H182" s="100">
        <f>VLOOKUP($A182,'BankNifty Spot'!$B$2:$H$5767,7,0)</f>
        <v>-0.8047911732</v>
      </c>
      <c r="I182" s="78" t="s">
        <v>100</v>
      </c>
      <c r="J182" s="109">
        <v>2020.0</v>
      </c>
      <c r="K182" s="78" t="s">
        <v>100</v>
      </c>
      <c r="L182" s="99">
        <f t="shared" si="38"/>
        <v>147.65</v>
      </c>
      <c r="M182" s="99">
        <f t="shared" si="11"/>
        <v>0</v>
      </c>
      <c r="N182" s="99">
        <f>(IF(E182&gt;(D182*2),D182-(D182*2),D182-G182))</f>
        <v>147.65</v>
      </c>
      <c r="O182" s="99">
        <f t="shared" si="12"/>
        <v>0</v>
      </c>
      <c r="P182" s="99">
        <f t="shared" si="3"/>
        <v>0</v>
      </c>
      <c r="Q182" s="102">
        <f>VLOOKUP($A182,'BankNifty Spot'!$B$6:$C$1099,2,0)</f>
        <v>19536.05</v>
      </c>
      <c r="R182" s="93">
        <f t="shared" si="4"/>
        <v>390721</v>
      </c>
      <c r="S182" s="93">
        <f t="shared" si="5"/>
        <v>35164.89</v>
      </c>
      <c r="T182" s="93">
        <f t="shared" si="6"/>
        <v>2953</v>
      </c>
      <c r="U182" s="103">
        <f t="shared" si="7"/>
        <v>8.397580655</v>
      </c>
      <c r="V182" s="99">
        <f t="shared" si="13"/>
        <v>0</v>
      </c>
      <c r="W182" s="108">
        <v>43958.0</v>
      </c>
      <c r="X182" s="78" t="s">
        <v>100</v>
      </c>
      <c r="Y182" s="93">
        <v>20.0</v>
      </c>
      <c r="Z182" s="93"/>
      <c r="AA182" s="93"/>
    </row>
    <row r="183" ht="15.75" customHeight="1">
      <c r="A183" s="108">
        <v>43965.0</v>
      </c>
      <c r="B183" s="99" t="str">
        <f>VLOOKUP($A183,'BankNifty Spot'!$B$2:$I$1099,8,0)</f>
        <v>CE</v>
      </c>
      <c r="C183" s="99">
        <f>VLOOKUP($A183,'BankNifty Spot'!$B$2:$J$1099,9,0)</f>
        <v>19300</v>
      </c>
      <c r="D183" s="93">
        <v>188.1</v>
      </c>
      <c r="E183" s="93">
        <v>191.45</v>
      </c>
      <c r="F183" s="93">
        <v>0.05</v>
      </c>
      <c r="G183" s="93">
        <v>0.3</v>
      </c>
      <c r="H183" s="104">
        <f>VLOOKUP($A183,'BankNifty Spot'!$B$2:$H$5767,7,0)</f>
        <v>-2.226896427</v>
      </c>
      <c r="I183" s="78" t="s">
        <v>100</v>
      </c>
      <c r="J183" s="109">
        <v>2020.0</v>
      </c>
      <c r="K183" s="78" t="s">
        <v>100</v>
      </c>
      <c r="L183" s="99">
        <f t="shared" si="38"/>
        <v>187.8</v>
      </c>
      <c r="M183" s="99">
        <f t="shared" si="11"/>
        <v>0</v>
      </c>
      <c r="N183" s="99">
        <v>0.0</v>
      </c>
      <c r="O183" s="99">
        <f t="shared" si="12"/>
        <v>0</v>
      </c>
      <c r="P183" s="99">
        <f t="shared" si="3"/>
        <v>0</v>
      </c>
      <c r="Q183" s="102">
        <f>VLOOKUP($A183,'BankNifty Spot'!$B$6:$C$1099,2,0)</f>
        <v>19197.7</v>
      </c>
      <c r="R183" s="93">
        <f t="shared" si="4"/>
        <v>383954</v>
      </c>
      <c r="S183" s="93">
        <f t="shared" si="5"/>
        <v>34555.86</v>
      </c>
      <c r="T183" s="93">
        <f t="shared" si="6"/>
        <v>0</v>
      </c>
      <c r="U183" s="103">
        <f t="shared" si="7"/>
        <v>0</v>
      </c>
      <c r="V183" s="99">
        <f t="shared" si="13"/>
        <v>0</v>
      </c>
      <c r="W183" s="108">
        <v>43965.0</v>
      </c>
      <c r="X183" s="78" t="s">
        <v>100</v>
      </c>
      <c r="Y183" s="93">
        <v>20.0</v>
      </c>
      <c r="Z183" s="93"/>
      <c r="AA183" s="93"/>
    </row>
    <row r="184" ht="15.75" customHeight="1">
      <c r="A184" s="108">
        <v>43972.0</v>
      </c>
      <c r="B184" s="99" t="str">
        <f>VLOOKUP($A184,'BankNifty Spot'!$B$2:$I$1099,8,0)</f>
        <v>PE</v>
      </c>
      <c r="C184" s="99">
        <f>VLOOKUP($A184,'BankNifty Spot'!$B$2:$J$1099,9,0)</f>
        <v>17800</v>
      </c>
      <c r="D184" s="93">
        <v>129.45</v>
      </c>
      <c r="E184" s="93">
        <v>154.25</v>
      </c>
      <c r="F184" s="93">
        <v>3.1</v>
      </c>
      <c r="G184" s="93">
        <v>74.25</v>
      </c>
      <c r="H184" s="100">
        <f>VLOOKUP($A184,'BankNifty Spot'!$B$2:$H$5767,7,0)</f>
        <v>0.3461284066</v>
      </c>
      <c r="I184" s="78" t="s">
        <v>100</v>
      </c>
      <c r="J184" s="109">
        <v>2020.0</v>
      </c>
      <c r="K184" s="78" t="s">
        <v>100</v>
      </c>
      <c r="L184" s="99">
        <f t="shared" si="38"/>
        <v>55.2</v>
      </c>
      <c r="M184" s="99">
        <f t="shared" si="11"/>
        <v>0</v>
      </c>
      <c r="N184" s="99">
        <f>(IF(E184&gt;(D184*2),D184-(D184*2),D184-G184))</f>
        <v>55.2</v>
      </c>
      <c r="O184" s="99">
        <f t="shared" si="12"/>
        <v>0</v>
      </c>
      <c r="P184" s="99">
        <f t="shared" si="3"/>
        <v>0</v>
      </c>
      <c r="Q184" s="102">
        <f>VLOOKUP($A184,'BankNifty Spot'!$B$6:$C$1099,2,0)</f>
        <v>17901.95</v>
      </c>
      <c r="R184" s="93">
        <f t="shared" si="4"/>
        <v>358039</v>
      </c>
      <c r="S184" s="93">
        <f t="shared" si="5"/>
        <v>32223.51</v>
      </c>
      <c r="T184" s="93">
        <f t="shared" si="6"/>
        <v>1104</v>
      </c>
      <c r="U184" s="103">
        <f t="shared" si="7"/>
        <v>3.426069972</v>
      </c>
      <c r="V184" s="99">
        <f t="shared" si="13"/>
        <v>0</v>
      </c>
      <c r="W184" s="108">
        <v>43972.0</v>
      </c>
      <c r="X184" s="78" t="s">
        <v>100</v>
      </c>
      <c r="Y184" s="93">
        <v>20.0</v>
      </c>
      <c r="Z184" s="93"/>
      <c r="AA184" s="93"/>
    </row>
    <row r="185" ht="15.75" customHeight="1">
      <c r="A185" s="108">
        <v>43979.0</v>
      </c>
      <c r="B185" s="99" t="str">
        <f>VLOOKUP($A185,'BankNifty Spot'!$B$2:$I$1099,8,0)</f>
        <v>PE</v>
      </c>
      <c r="C185" s="99">
        <f>VLOOKUP($A185,'BankNifty Spot'!$B$2:$J$1099,9,0)</f>
        <v>18800</v>
      </c>
      <c r="D185" s="93">
        <v>248.8</v>
      </c>
      <c r="E185" s="93">
        <v>248.8</v>
      </c>
      <c r="F185" s="93">
        <v>0.05</v>
      </c>
      <c r="G185" s="93">
        <v>0.3</v>
      </c>
      <c r="H185" s="104">
        <f>VLOOKUP($A185,'BankNifty Spot'!$B$2:$H$5767,7,0)</f>
        <v>1.143205304</v>
      </c>
      <c r="I185" s="78" t="s">
        <v>100</v>
      </c>
      <c r="J185" s="109">
        <v>2020.0</v>
      </c>
      <c r="K185" s="78" t="s">
        <v>100</v>
      </c>
      <c r="L185" s="99">
        <f t="shared" si="38"/>
        <v>248.5</v>
      </c>
      <c r="M185" s="99">
        <f t="shared" si="11"/>
        <v>0</v>
      </c>
      <c r="N185" s="99">
        <v>0.0</v>
      </c>
      <c r="O185" s="99">
        <f t="shared" si="12"/>
        <v>0</v>
      </c>
      <c r="P185" s="99">
        <f t="shared" si="3"/>
        <v>1</v>
      </c>
      <c r="Q185" s="102">
        <f>VLOOKUP($A185,'BankNifty Spot'!$B$6:$C$1099,2,0)</f>
        <v>18924.45</v>
      </c>
      <c r="R185" s="93">
        <f t="shared" si="4"/>
        <v>378489</v>
      </c>
      <c r="S185" s="93">
        <f t="shared" si="5"/>
        <v>34064.01</v>
      </c>
      <c r="T185" s="93">
        <f t="shared" si="6"/>
        <v>0</v>
      </c>
      <c r="U185" s="103">
        <f t="shared" si="7"/>
        <v>0</v>
      </c>
      <c r="V185" s="99">
        <f t="shared" si="13"/>
        <v>0</v>
      </c>
      <c r="W185" s="108">
        <v>43979.0</v>
      </c>
      <c r="X185" s="78" t="s">
        <v>100</v>
      </c>
      <c r="Y185" s="93">
        <v>20.0</v>
      </c>
      <c r="Z185" s="93"/>
      <c r="AA185" s="93"/>
    </row>
    <row r="186" ht="15.75" customHeight="1">
      <c r="A186" s="108">
        <v>43986.0</v>
      </c>
      <c r="B186" s="99" t="str">
        <f>VLOOKUP($A186,'BankNifty Spot'!$B$2:$I$1099,8,0)</f>
        <v>CE</v>
      </c>
      <c r="C186" s="99">
        <f>VLOOKUP($A186,'BankNifty Spot'!$B$2:$J$1099,9,0)</f>
        <v>21000</v>
      </c>
      <c r="D186" s="93">
        <v>200.0</v>
      </c>
      <c r="E186" s="93">
        <v>264.7</v>
      </c>
      <c r="F186" s="93">
        <v>0.05</v>
      </c>
      <c r="G186" s="93">
        <v>0.3</v>
      </c>
      <c r="H186" s="100">
        <f>VLOOKUP($A186,'BankNifty Spot'!$B$2:$H$5767,7,0)</f>
        <v>-0.03987450276</v>
      </c>
      <c r="I186" s="78" t="s">
        <v>101</v>
      </c>
      <c r="J186" s="109">
        <v>2020.0</v>
      </c>
      <c r="K186" s="78" t="s">
        <v>101</v>
      </c>
      <c r="L186" s="99">
        <f t="shared" si="38"/>
        <v>199.7</v>
      </c>
      <c r="M186" s="99">
        <f t="shared" si="11"/>
        <v>0</v>
      </c>
      <c r="N186" s="99">
        <f t="shared" ref="N186:N196" si="42">(IF(E186&gt;(D186*2),D186-(D186*2),D186-G186))</f>
        <v>199.7</v>
      </c>
      <c r="O186" s="99">
        <f t="shared" si="12"/>
        <v>0</v>
      </c>
      <c r="P186" s="99">
        <f t="shared" si="3"/>
        <v>0</v>
      </c>
      <c r="Q186" s="102">
        <f>VLOOKUP($A186,'BankNifty Spot'!$B$6:$C$1099,2,0)</f>
        <v>20932.35</v>
      </c>
      <c r="R186" s="93">
        <f t="shared" si="4"/>
        <v>418647</v>
      </c>
      <c r="S186" s="93">
        <f t="shared" si="5"/>
        <v>37678.23</v>
      </c>
      <c r="T186" s="93">
        <f t="shared" si="6"/>
        <v>3994</v>
      </c>
      <c r="U186" s="103">
        <f t="shared" si="7"/>
        <v>10.60028563</v>
      </c>
      <c r="V186" s="99">
        <f t="shared" si="13"/>
        <v>0</v>
      </c>
      <c r="W186" s="108">
        <v>43986.0</v>
      </c>
      <c r="X186" s="78" t="s">
        <v>101</v>
      </c>
      <c r="Y186" s="93">
        <v>20.0</v>
      </c>
      <c r="Z186" s="93"/>
      <c r="AA186" s="93"/>
    </row>
    <row r="187" ht="15.75" customHeight="1">
      <c r="A187" s="108">
        <v>43993.0</v>
      </c>
      <c r="B187" s="99" t="str">
        <f>VLOOKUP($A187,'BankNifty Spot'!$B$2:$I$1099,8,0)</f>
        <v>CE</v>
      </c>
      <c r="C187" s="99">
        <f>VLOOKUP($A187,'BankNifty Spot'!$B$2:$J$1099,9,0)</f>
        <v>21200</v>
      </c>
      <c r="D187" s="93">
        <v>230.0</v>
      </c>
      <c r="E187" s="93">
        <v>280.0</v>
      </c>
      <c r="F187" s="93">
        <v>0.05</v>
      </c>
      <c r="G187" s="93">
        <v>0.3</v>
      </c>
      <c r="H187" s="100">
        <f>VLOOKUP($A187,'BankNifty Spot'!$B$2:$H$5767,7,0)</f>
        <v>-0.07298543609</v>
      </c>
      <c r="I187" s="78" t="s">
        <v>101</v>
      </c>
      <c r="J187" s="109">
        <v>2020.0</v>
      </c>
      <c r="K187" s="78" t="s">
        <v>101</v>
      </c>
      <c r="L187" s="99">
        <f t="shared" si="38"/>
        <v>229.7</v>
      </c>
      <c r="M187" s="99">
        <f t="shared" si="11"/>
        <v>0</v>
      </c>
      <c r="N187" s="99">
        <f t="shared" si="42"/>
        <v>229.7</v>
      </c>
      <c r="O187" s="99">
        <f t="shared" si="12"/>
        <v>0</v>
      </c>
      <c r="P187" s="99">
        <f t="shared" si="3"/>
        <v>0</v>
      </c>
      <c r="Q187" s="102">
        <f>VLOOKUP($A187,'BankNifty Spot'!$B$6:$C$1099,2,0)</f>
        <v>21084.7</v>
      </c>
      <c r="R187" s="93">
        <f t="shared" si="4"/>
        <v>421694</v>
      </c>
      <c r="S187" s="93">
        <f t="shared" si="5"/>
        <v>37952.46</v>
      </c>
      <c r="T187" s="93">
        <f t="shared" si="6"/>
        <v>4594</v>
      </c>
      <c r="U187" s="103">
        <f t="shared" si="7"/>
        <v>12.1046172</v>
      </c>
      <c r="V187" s="99">
        <f t="shared" si="13"/>
        <v>0</v>
      </c>
      <c r="W187" s="108">
        <v>43993.0</v>
      </c>
      <c r="X187" s="78" t="s">
        <v>101</v>
      </c>
      <c r="Y187" s="93">
        <v>20.0</v>
      </c>
      <c r="Z187" s="93"/>
      <c r="AA187" s="93"/>
    </row>
    <row r="188" ht="15.75" customHeight="1">
      <c r="A188" s="108">
        <v>44000.0</v>
      </c>
      <c r="B188" s="99" t="str">
        <f>VLOOKUP($A188,'BankNifty Spot'!$B$2:$I$1099,8,0)</f>
        <v>CE</v>
      </c>
      <c r="C188" s="99">
        <f>VLOOKUP($A188,'BankNifty Spot'!$B$2:$J$1099,9,0)</f>
        <v>20200</v>
      </c>
      <c r="D188" s="93">
        <v>153.45</v>
      </c>
      <c r="E188" s="93">
        <v>797.75</v>
      </c>
      <c r="F188" s="93">
        <v>83.0</v>
      </c>
      <c r="G188" s="93">
        <v>737.95</v>
      </c>
      <c r="H188" s="100">
        <f>VLOOKUP($A188,'BankNifty Spot'!$B$2:$H$5767,7,0)</f>
        <v>-0.3175467472</v>
      </c>
      <c r="I188" s="78" t="s">
        <v>101</v>
      </c>
      <c r="J188" s="109">
        <v>2020.0</v>
      </c>
      <c r="K188" s="78" t="s">
        <v>101</v>
      </c>
      <c r="L188" s="99">
        <f t="shared" si="38"/>
        <v>-584.5</v>
      </c>
      <c r="M188" s="99">
        <f t="shared" si="11"/>
        <v>-584.5</v>
      </c>
      <c r="N188" s="99">
        <f t="shared" si="42"/>
        <v>-153.45</v>
      </c>
      <c r="O188" s="99">
        <f t="shared" si="12"/>
        <v>-153.45</v>
      </c>
      <c r="P188" s="99">
        <f t="shared" si="3"/>
        <v>0</v>
      </c>
      <c r="Q188" s="102">
        <f>VLOOKUP($A188,'BankNifty Spot'!$B$6:$C$1099,2,0)</f>
        <v>20137.6</v>
      </c>
      <c r="R188" s="93">
        <f t="shared" si="4"/>
        <v>402752</v>
      </c>
      <c r="S188" s="93">
        <f t="shared" si="5"/>
        <v>36247.68</v>
      </c>
      <c r="T188" s="93">
        <f t="shared" si="6"/>
        <v>-3069</v>
      </c>
      <c r="U188" s="103">
        <f t="shared" si="7"/>
        <v>-8.466748768</v>
      </c>
      <c r="V188" s="99">
        <f t="shared" si="13"/>
        <v>-8.466748768</v>
      </c>
      <c r="W188" s="108">
        <v>44000.0</v>
      </c>
      <c r="X188" s="78" t="s">
        <v>101</v>
      </c>
      <c r="Y188" s="93">
        <v>20.0</v>
      </c>
      <c r="Z188" s="93"/>
      <c r="AA188" s="93"/>
    </row>
    <row r="189" ht="15.75" customHeight="1">
      <c r="A189" s="108">
        <v>44007.0</v>
      </c>
      <c r="B189" s="99" t="str">
        <f>VLOOKUP($A189,'BankNifty Spot'!$B$2:$I$1099,8,0)</f>
        <v>CE</v>
      </c>
      <c r="C189" s="99">
        <f>VLOOKUP($A189,'BankNifty Spot'!$B$2:$J$1099,9,0)</f>
        <v>21300</v>
      </c>
      <c r="D189" s="93">
        <v>130.3</v>
      </c>
      <c r="E189" s="93">
        <v>431.55</v>
      </c>
      <c r="F189" s="93">
        <v>40.65</v>
      </c>
      <c r="G189" s="93">
        <v>215.2</v>
      </c>
      <c r="H189" s="100">
        <f>VLOOKUP($A189,'BankNifty Spot'!$B$2:$H$5767,7,0)</f>
        <v>-0.9742472044</v>
      </c>
      <c r="I189" s="78" t="s">
        <v>101</v>
      </c>
      <c r="J189" s="109">
        <v>2020.0</v>
      </c>
      <c r="K189" s="78" t="s">
        <v>101</v>
      </c>
      <c r="L189" s="99">
        <f t="shared" si="38"/>
        <v>-84.9</v>
      </c>
      <c r="M189" s="99">
        <f t="shared" si="11"/>
        <v>-669.4</v>
      </c>
      <c r="N189" s="99">
        <f t="shared" si="42"/>
        <v>-130.3</v>
      </c>
      <c r="O189" s="99">
        <f t="shared" si="12"/>
        <v>-283.75</v>
      </c>
      <c r="P189" s="99">
        <f t="shared" si="3"/>
        <v>0</v>
      </c>
      <c r="Q189" s="102">
        <f>VLOOKUP($A189,'BankNifty Spot'!$B$6:$C$1099,2,0)</f>
        <v>21218.05</v>
      </c>
      <c r="R189" s="93">
        <f t="shared" si="4"/>
        <v>424361</v>
      </c>
      <c r="S189" s="93">
        <f t="shared" si="5"/>
        <v>38192.49</v>
      </c>
      <c r="T189" s="93">
        <f t="shared" si="6"/>
        <v>-2606</v>
      </c>
      <c r="U189" s="103">
        <f t="shared" si="7"/>
        <v>-6.823330974</v>
      </c>
      <c r="V189" s="99">
        <f t="shared" si="13"/>
        <v>-15.29007974</v>
      </c>
      <c r="W189" s="108">
        <v>44007.0</v>
      </c>
      <c r="X189" s="78" t="s">
        <v>101</v>
      </c>
      <c r="Y189" s="93">
        <v>20.0</v>
      </c>
      <c r="Z189" s="93"/>
      <c r="AA189" s="93"/>
    </row>
    <row r="190" ht="15.75" customHeight="1">
      <c r="A190" s="108">
        <v>44014.0</v>
      </c>
      <c r="B190" s="99" t="str">
        <f>VLOOKUP($A190,'BankNifty Spot'!$B$2:$I$1099,8,0)</f>
        <v>PE</v>
      </c>
      <c r="C190" s="99">
        <f>VLOOKUP($A190,'BankNifty Spot'!$B$2:$J$1099,9,0)</f>
        <v>22000</v>
      </c>
      <c r="D190" s="93">
        <v>150.7</v>
      </c>
      <c r="E190" s="93">
        <v>196.0</v>
      </c>
      <c r="F190" s="93">
        <v>8.0</v>
      </c>
      <c r="G190" s="93">
        <v>34.0</v>
      </c>
      <c r="H190" s="100">
        <f>VLOOKUP($A190,'BankNifty Spot'!$B$2:$H$5767,7,0)</f>
        <v>0.7107236459</v>
      </c>
      <c r="I190" s="78" t="s">
        <v>102</v>
      </c>
      <c r="J190" s="109">
        <v>2020.0</v>
      </c>
      <c r="K190" s="78" t="s">
        <v>102</v>
      </c>
      <c r="L190" s="99">
        <f t="shared" si="38"/>
        <v>116.7</v>
      </c>
      <c r="M190" s="99">
        <f t="shared" si="11"/>
        <v>-552.7</v>
      </c>
      <c r="N190" s="99">
        <f t="shared" si="42"/>
        <v>116.7</v>
      </c>
      <c r="O190" s="99">
        <f t="shared" si="12"/>
        <v>-167.05</v>
      </c>
      <c r="P190" s="99">
        <f t="shared" si="3"/>
        <v>0</v>
      </c>
      <c r="Q190" s="102">
        <f>VLOOKUP($A190,'BankNifty Spot'!$B$6:$C$1099,2,0)</f>
        <v>22133.8</v>
      </c>
      <c r="R190" s="93">
        <f t="shared" si="4"/>
        <v>442676</v>
      </c>
      <c r="S190" s="93">
        <f t="shared" si="5"/>
        <v>39840.84</v>
      </c>
      <c r="T190" s="93">
        <f t="shared" si="6"/>
        <v>2334</v>
      </c>
      <c r="U190" s="103">
        <f t="shared" si="7"/>
        <v>5.858310216</v>
      </c>
      <c r="V190" s="99">
        <f t="shared" si="13"/>
        <v>-9.431769526</v>
      </c>
      <c r="W190" s="108">
        <v>44014.0</v>
      </c>
      <c r="X190" s="78" t="s">
        <v>102</v>
      </c>
      <c r="Y190" s="93">
        <v>20.0</v>
      </c>
      <c r="Z190" s="93"/>
      <c r="AA190" s="93"/>
    </row>
    <row r="191" ht="15.75" customHeight="1">
      <c r="A191" s="108">
        <v>44021.0</v>
      </c>
      <c r="B191" s="99" t="str">
        <f>VLOOKUP($A191,'BankNifty Spot'!$B$2:$I$1099,8,0)</f>
        <v>PE</v>
      </c>
      <c r="C191" s="99">
        <f>VLOOKUP($A191,'BankNifty Spot'!$B$2:$J$1099,9,0)</f>
        <v>22700</v>
      </c>
      <c r="D191" s="93">
        <v>160.05</v>
      </c>
      <c r="E191" s="93">
        <v>181.9</v>
      </c>
      <c r="F191" s="93">
        <v>0.05</v>
      </c>
      <c r="G191" s="93">
        <v>0.7</v>
      </c>
      <c r="H191" s="100">
        <f>VLOOKUP($A191,'BankNifty Spot'!$B$2:$H$5767,7,0)</f>
        <v>0.7460819627</v>
      </c>
      <c r="I191" s="78" t="s">
        <v>102</v>
      </c>
      <c r="J191" s="109">
        <v>2020.0</v>
      </c>
      <c r="K191" s="78" t="s">
        <v>102</v>
      </c>
      <c r="L191" s="99">
        <f t="shared" si="38"/>
        <v>159.35</v>
      </c>
      <c r="M191" s="99">
        <f t="shared" si="11"/>
        <v>-393.35</v>
      </c>
      <c r="N191" s="99">
        <f t="shared" si="42"/>
        <v>159.35</v>
      </c>
      <c r="O191" s="99">
        <f t="shared" si="12"/>
        <v>-7.7</v>
      </c>
      <c r="P191" s="99">
        <f t="shared" si="3"/>
        <v>0</v>
      </c>
      <c r="Q191" s="102">
        <f>VLOOKUP($A191,'BankNifty Spot'!$B$6:$C$1099,2,0)</f>
        <v>22753.15</v>
      </c>
      <c r="R191" s="93">
        <f t="shared" si="4"/>
        <v>455063</v>
      </c>
      <c r="S191" s="93">
        <f t="shared" si="5"/>
        <v>40955.67</v>
      </c>
      <c r="T191" s="93">
        <f t="shared" si="6"/>
        <v>3187</v>
      </c>
      <c r="U191" s="103">
        <f t="shared" si="7"/>
        <v>7.781584333</v>
      </c>
      <c r="V191" s="99">
        <f t="shared" si="13"/>
        <v>-1.650185194</v>
      </c>
      <c r="W191" s="108">
        <v>44021.0</v>
      </c>
      <c r="X191" s="111">
        <v>44013.0</v>
      </c>
      <c r="Y191" s="93">
        <v>20.0</v>
      </c>
      <c r="Z191" s="93"/>
      <c r="AA191" s="93"/>
    </row>
    <row r="192" ht="15.75" customHeight="1">
      <c r="A192" s="108">
        <v>44028.0</v>
      </c>
      <c r="B192" s="99" t="str">
        <f>VLOOKUP($A192,'BankNifty Spot'!$B$2:$I$1099,8,0)</f>
        <v>PE</v>
      </c>
      <c r="C192" s="99">
        <f>VLOOKUP($A192,'BankNifty Spot'!$B$2:$J$1099,9,0)</f>
        <v>21400</v>
      </c>
      <c r="D192" s="93">
        <v>162.4</v>
      </c>
      <c r="E192" s="93">
        <v>394.25</v>
      </c>
      <c r="F192" s="93">
        <v>0.05</v>
      </c>
      <c r="G192" s="93">
        <v>0.7</v>
      </c>
      <c r="H192" s="100">
        <f>VLOOKUP($A192,'BankNifty Spot'!$B$2:$H$5767,7,0)</f>
        <v>0.5271604794</v>
      </c>
      <c r="I192" s="78" t="s">
        <v>102</v>
      </c>
      <c r="J192" s="109">
        <v>2020.0</v>
      </c>
      <c r="K192" s="78" t="s">
        <v>102</v>
      </c>
      <c r="L192" s="99">
        <f t="shared" si="38"/>
        <v>161.7</v>
      </c>
      <c r="M192" s="99">
        <f t="shared" si="11"/>
        <v>-231.65</v>
      </c>
      <c r="N192" s="99">
        <f t="shared" si="42"/>
        <v>-162.4</v>
      </c>
      <c r="O192" s="99">
        <f t="shared" si="12"/>
        <v>-170.1</v>
      </c>
      <c r="P192" s="99">
        <f t="shared" si="3"/>
        <v>0</v>
      </c>
      <c r="Q192" s="102">
        <f>VLOOKUP($A192,'BankNifty Spot'!$B$6:$C$1099,2,0)</f>
        <v>21453.25</v>
      </c>
      <c r="R192" s="93">
        <f t="shared" si="4"/>
        <v>429065</v>
      </c>
      <c r="S192" s="93">
        <f t="shared" si="5"/>
        <v>38615.85</v>
      </c>
      <c r="T192" s="93">
        <f t="shared" si="6"/>
        <v>-3248</v>
      </c>
      <c r="U192" s="103">
        <f t="shared" si="7"/>
        <v>-8.41105401</v>
      </c>
      <c r="V192" s="99">
        <f t="shared" si="13"/>
        <v>-10.0612392</v>
      </c>
      <c r="W192" s="108">
        <v>44028.0</v>
      </c>
      <c r="X192" s="78" t="s">
        <v>102</v>
      </c>
      <c r="Y192" s="93">
        <v>20.0</v>
      </c>
      <c r="Z192" s="93"/>
      <c r="AA192" s="93"/>
    </row>
    <row r="193" ht="15.75" customHeight="1">
      <c r="A193" s="108">
        <v>44035.0</v>
      </c>
      <c r="B193" s="99" t="str">
        <f>VLOOKUP($A193,'BankNifty Spot'!$B$2:$I$1099,8,0)</f>
        <v>CE</v>
      </c>
      <c r="C193" s="99">
        <f>VLOOKUP($A193,'BankNifty Spot'!$B$2:$J$1099,9,0)</f>
        <v>23000</v>
      </c>
      <c r="D193" s="93">
        <v>88.15</v>
      </c>
      <c r="E193" s="93">
        <v>159.95</v>
      </c>
      <c r="F193" s="93">
        <v>26.85</v>
      </c>
      <c r="G193" s="93">
        <v>75.5</v>
      </c>
      <c r="H193" s="100">
        <f>VLOOKUP($A193,'BankNifty Spot'!$B$2:$H$5767,7,0)</f>
        <v>-0.1212711842</v>
      </c>
      <c r="I193" s="78" t="s">
        <v>102</v>
      </c>
      <c r="J193" s="109">
        <v>2020.0</v>
      </c>
      <c r="K193" s="78" t="s">
        <v>102</v>
      </c>
      <c r="L193" s="99">
        <f t="shared" si="38"/>
        <v>12.65</v>
      </c>
      <c r="M193" s="99">
        <f t="shared" si="11"/>
        <v>-219</v>
      </c>
      <c r="N193" s="99">
        <f t="shared" si="42"/>
        <v>12.65</v>
      </c>
      <c r="O193" s="99">
        <f t="shared" si="12"/>
        <v>-157.45</v>
      </c>
      <c r="P193" s="99">
        <f t="shared" si="3"/>
        <v>0</v>
      </c>
      <c r="Q193" s="102">
        <f>VLOOKUP($A193,'BankNifty Spot'!$B$6:$C$1099,2,0)</f>
        <v>22854.85</v>
      </c>
      <c r="R193" s="93">
        <f t="shared" si="4"/>
        <v>457097</v>
      </c>
      <c r="S193" s="93">
        <f t="shared" si="5"/>
        <v>41138.73</v>
      </c>
      <c r="T193" s="93">
        <f t="shared" si="6"/>
        <v>253</v>
      </c>
      <c r="U193" s="103">
        <f t="shared" si="7"/>
        <v>0.614992247</v>
      </c>
      <c r="V193" s="99">
        <f t="shared" si="13"/>
        <v>-9.446246957</v>
      </c>
      <c r="W193" s="108">
        <f t="shared" ref="W193:W199" si="43">A193</f>
        <v>44035</v>
      </c>
      <c r="X193" s="111">
        <f t="shared" ref="X193:X194" si="44">W193</f>
        <v>44035</v>
      </c>
      <c r="Y193" s="93">
        <v>20.0</v>
      </c>
      <c r="Z193" s="93"/>
      <c r="AA193" s="93"/>
    </row>
    <row r="194" ht="15.75" customHeight="1">
      <c r="A194" s="108">
        <v>44042.0</v>
      </c>
      <c r="B194" s="99" t="str">
        <f>VLOOKUP($A194,'BankNifty Spot'!$B$2:$I$1099,8,0)</f>
        <v>PE</v>
      </c>
      <c r="C194" s="99">
        <f>VLOOKUP($A194,'BankNifty Spot'!$B$2:$J$1099,9,0)</f>
        <v>22100</v>
      </c>
      <c r="D194" s="93">
        <v>119.65</v>
      </c>
      <c r="E194" s="93">
        <v>537.55</v>
      </c>
      <c r="F194" s="93">
        <v>40.65</v>
      </c>
      <c r="G194" s="93">
        <v>444.45</v>
      </c>
      <c r="H194" s="100">
        <f>VLOOKUP($A194,'BankNifty Spot'!$B$2:$H$5767,7,0)</f>
        <v>0.5365409529</v>
      </c>
      <c r="I194" s="78" t="s">
        <v>102</v>
      </c>
      <c r="J194" s="109">
        <v>2020.0</v>
      </c>
      <c r="K194" s="78" t="s">
        <v>102</v>
      </c>
      <c r="L194" s="99">
        <f t="shared" si="38"/>
        <v>-324.8</v>
      </c>
      <c r="M194" s="99">
        <f t="shared" si="11"/>
        <v>-543.8</v>
      </c>
      <c r="N194" s="99">
        <f t="shared" si="42"/>
        <v>-119.65</v>
      </c>
      <c r="O194" s="99">
        <f t="shared" si="12"/>
        <v>-277.1</v>
      </c>
      <c r="P194" s="99">
        <f t="shared" si="3"/>
        <v>0</v>
      </c>
      <c r="Q194" s="102">
        <f>VLOOKUP($A194,'BankNifty Spot'!$B$6:$C$1099,2,0)</f>
        <v>22195.05</v>
      </c>
      <c r="R194" s="93">
        <f t="shared" si="4"/>
        <v>443901</v>
      </c>
      <c r="S194" s="93">
        <f t="shared" si="5"/>
        <v>39951.09</v>
      </c>
      <c r="T194" s="93">
        <f t="shared" si="6"/>
        <v>-2393</v>
      </c>
      <c r="U194" s="103">
        <f t="shared" si="7"/>
        <v>-5.989824057</v>
      </c>
      <c r="V194" s="99">
        <f t="shared" si="13"/>
        <v>-15.43607101</v>
      </c>
      <c r="W194" s="108">
        <f t="shared" si="43"/>
        <v>44042</v>
      </c>
      <c r="X194" s="111">
        <f t="shared" si="44"/>
        <v>44042</v>
      </c>
      <c r="Y194" s="93">
        <v>20.0</v>
      </c>
      <c r="Z194" s="93"/>
      <c r="AA194" s="93"/>
    </row>
    <row r="195" ht="15.75" customHeight="1">
      <c r="A195" s="108">
        <v>44049.0</v>
      </c>
      <c r="B195" s="99" t="str">
        <f>VLOOKUP($A195,'BankNifty Spot'!$B$2:$I$1099,8,0)</f>
        <v>PE</v>
      </c>
      <c r="C195" s="99">
        <f>VLOOKUP($A195,'BankNifty Spot'!$B$2:$J$1099,9,0)</f>
        <v>21500</v>
      </c>
      <c r="D195" s="93">
        <v>117.3</v>
      </c>
      <c r="E195" s="93">
        <v>275.0</v>
      </c>
      <c r="F195" s="93">
        <v>0.05</v>
      </c>
      <c r="G195" s="93">
        <v>1.2</v>
      </c>
      <c r="H195" s="100">
        <f>VLOOKUP($A195,'BankNifty Spot'!$B$2:$H$5767,7,0)</f>
        <v>0.6243622138</v>
      </c>
      <c r="I195" s="78" t="s">
        <v>103</v>
      </c>
      <c r="J195" s="109">
        <v>2020.0</v>
      </c>
      <c r="K195" s="78" t="s">
        <v>103</v>
      </c>
      <c r="L195" s="99">
        <f t="shared" si="38"/>
        <v>116.1</v>
      </c>
      <c r="M195" s="99">
        <f t="shared" si="11"/>
        <v>-427.7</v>
      </c>
      <c r="N195" s="99">
        <f t="shared" si="42"/>
        <v>-117.3</v>
      </c>
      <c r="O195" s="99">
        <f t="shared" si="12"/>
        <v>-394.4</v>
      </c>
      <c r="P195" s="99">
        <f t="shared" si="3"/>
        <v>0</v>
      </c>
      <c r="Q195" s="102">
        <f>VLOOKUP($A195,'BankNifty Spot'!$B$6:$C$1099,2,0)</f>
        <v>21644.25</v>
      </c>
      <c r="R195" s="93">
        <f t="shared" ref="R195:R199" si="45">Q195*25</f>
        <v>541106.25</v>
      </c>
      <c r="S195" s="93">
        <f t="shared" si="5"/>
        <v>48699.5625</v>
      </c>
      <c r="T195" s="93">
        <f t="shared" ref="T195:T199" si="46">N195*25</f>
        <v>-2932.5</v>
      </c>
      <c r="U195" s="103">
        <f t="shared" si="7"/>
        <v>-6.021614671</v>
      </c>
      <c r="V195" s="99">
        <f t="shared" si="13"/>
        <v>-21.45768568</v>
      </c>
      <c r="W195" s="108">
        <f t="shared" si="43"/>
        <v>44049</v>
      </c>
      <c r="X195" s="78" t="s">
        <v>103</v>
      </c>
      <c r="Y195" s="93">
        <v>20.0</v>
      </c>
      <c r="Z195" s="93"/>
      <c r="AA195" s="93"/>
    </row>
    <row r="196" ht="15.75" customHeight="1">
      <c r="A196" s="108">
        <v>44056.0</v>
      </c>
      <c r="B196" s="99" t="str">
        <f>VLOOKUP($A196,'BankNifty Spot'!$B$2:$I$1099,8,0)</f>
        <v>PE</v>
      </c>
      <c r="C196" s="99">
        <f>VLOOKUP($A196,'BankNifty Spot'!$B$2:$J$1099,9,0)</f>
        <v>22300</v>
      </c>
      <c r="D196" s="93">
        <v>98.0</v>
      </c>
      <c r="E196" s="93">
        <v>165.0</v>
      </c>
      <c r="F196" s="93">
        <v>26.75</v>
      </c>
      <c r="G196" s="93">
        <v>104.85</v>
      </c>
      <c r="H196" s="100">
        <f>VLOOKUP($A196,'BankNifty Spot'!$B$2:$H$5767,7,0)</f>
        <v>0.5892921308</v>
      </c>
      <c r="I196" s="78" t="s">
        <v>103</v>
      </c>
      <c r="J196" s="109">
        <v>2020.0</v>
      </c>
      <c r="K196" s="78" t="s">
        <v>103</v>
      </c>
      <c r="L196" s="99">
        <f t="shared" si="38"/>
        <v>-6.85</v>
      </c>
      <c r="M196" s="99">
        <f t="shared" si="11"/>
        <v>-434.55</v>
      </c>
      <c r="N196" s="99">
        <f t="shared" si="42"/>
        <v>-6.85</v>
      </c>
      <c r="O196" s="99">
        <f t="shared" si="12"/>
        <v>-401.25</v>
      </c>
      <c r="P196" s="99">
        <f t="shared" si="3"/>
        <v>0</v>
      </c>
      <c r="Q196" s="102">
        <f>VLOOKUP($A196,'BankNifty Spot'!$B$6:$C$1099,2,0)</f>
        <v>22395.2</v>
      </c>
      <c r="R196" s="93">
        <f t="shared" si="45"/>
        <v>559880</v>
      </c>
      <c r="S196" s="93">
        <f t="shared" si="5"/>
        <v>50389.2</v>
      </c>
      <c r="T196" s="93">
        <f t="shared" si="46"/>
        <v>-171.25</v>
      </c>
      <c r="U196" s="103">
        <f t="shared" si="7"/>
        <v>-0.339854572</v>
      </c>
      <c r="V196" s="99">
        <f t="shared" si="13"/>
        <v>-21.79754026</v>
      </c>
      <c r="W196" s="108">
        <f t="shared" si="43"/>
        <v>44056</v>
      </c>
      <c r="X196" s="78" t="s">
        <v>103</v>
      </c>
      <c r="Y196" s="93">
        <v>20.0</v>
      </c>
      <c r="Z196" s="93"/>
      <c r="AA196" s="93"/>
    </row>
    <row r="197" ht="15.75" customHeight="1">
      <c r="A197" s="108">
        <v>44063.0</v>
      </c>
      <c r="B197" s="99" t="str">
        <f>VLOOKUP($A197,'BankNifty Spot'!$B$2:$I$1099,8,0)</f>
        <v>CE</v>
      </c>
      <c r="C197" s="99">
        <f>VLOOKUP($A197,'BankNifty Spot'!$B$2:$J$1099,9,0)</f>
        <v>22100</v>
      </c>
      <c r="D197" s="93">
        <v>109.0</v>
      </c>
      <c r="E197" s="93">
        <v>134.75</v>
      </c>
      <c r="F197" s="93">
        <v>0.05</v>
      </c>
      <c r="G197" s="93">
        <v>1.15</v>
      </c>
      <c r="H197" s="104">
        <f>VLOOKUP($A197,'BankNifty Spot'!$B$2:$H$5767,7,0)</f>
        <v>-1.32819406</v>
      </c>
      <c r="I197" s="78" t="s">
        <v>103</v>
      </c>
      <c r="J197" s="109">
        <v>2020.0</v>
      </c>
      <c r="K197" s="78" t="s">
        <v>103</v>
      </c>
      <c r="L197" s="99">
        <f t="shared" si="38"/>
        <v>107.85</v>
      </c>
      <c r="M197" s="99">
        <f t="shared" si="11"/>
        <v>-326.7</v>
      </c>
      <c r="N197" s="99">
        <v>0.0</v>
      </c>
      <c r="O197" s="99">
        <f t="shared" si="12"/>
        <v>-401.25</v>
      </c>
      <c r="P197" s="99">
        <f t="shared" si="3"/>
        <v>0</v>
      </c>
      <c r="Q197" s="102">
        <f>VLOOKUP($A197,'BankNifty Spot'!$B$6:$C$1099,2,0)</f>
        <v>21989.9</v>
      </c>
      <c r="R197" s="93">
        <f t="shared" si="45"/>
        <v>549747.5</v>
      </c>
      <c r="S197" s="93">
        <f t="shared" si="5"/>
        <v>49477.275</v>
      </c>
      <c r="T197" s="93">
        <f t="shared" si="46"/>
        <v>0</v>
      </c>
      <c r="U197" s="103">
        <f t="shared" si="7"/>
        <v>0</v>
      </c>
      <c r="V197" s="99">
        <f t="shared" si="13"/>
        <v>-21.79754026</v>
      </c>
      <c r="W197" s="108">
        <f t="shared" si="43"/>
        <v>44063</v>
      </c>
      <c r="X197" s="78" t="s">
        <v>103</v>
      </c>
      <c r="Y197" s="93">
        <v>20.0</v>
      </c>
      <c r="Z197" s="93"/>
      <c r="AA197" s="93"/>
    </row>
    <row r="198" ht="15.75" customHeight="1">
      <c r="A198" s="108">
        <v>44070.0</v>
      </c>
      <c r="B198" s="99" t="str">
        <f>VLOOKUP($A198,'BankNifty Spot'!$B$2:$I$1099,8,0)</f>
        <v>PE</v>
      </c>
      <c r="C198" s="99">
        <f>VLOOKUP($A198,'BankNifty Spot'!$B$2:$J$1099,9,0)</f>
        <v>23400</v>
      </c>
      <c r="D198" s="93">
        <v>109.75</v>
      </c>
      <c r="E198" s="93">
        <v>109.75</v>
      </c>
      <c r="F198" s="93">
        <v>0.05</v>
      </c>
      <c r="G198" s="93">
        <v>0.35</v>
      </c>
      <c r="H198" s="100">
        <f>VLOOKUP($A198,'BankNifty Spot'!$B$2:$H$5767,7,0)</f>
        <v>0.4153462429</v>
      </c>
      <c r="I198" s="78" t="s">
        <v>103</v>
      </c>
      <c r="J198" s="109">
        <v>2020.0</v>
      </c>
      <c r="K198" s="78" t="s">
        <v>103</v>
      </c>
      <c r="L198" s="99">
        <f t="shared" si="38"/>
        <v>109.4</v>
      </c>
      <c r="M198" s="99">
        <f t="shared" si="11"/>
        <v>-217.3</v>
      </c>
      <c r="N198" s="99">
        <v>0.0</v>
      </c>
      <c r="O198" s="99">
        <f t="shared" si="12"/>
        <v>-401.25</v>
      </c>
      <c r="P198" s="99">
        <f t="shared" si="3"/>
        <v>1</v>
      </c>
      <c r="Q198" s="102">
        <f>VLOOKUP($A198,'BankNifty Spot'!$B$6:$C$1099,2,0)</f>
        <v>23511.45</v>
      </c>
      <c r="R198" s="93">
        <f t="shared" si="45"/>
        <v>587786.25</v>
      </c>
      <c r="S198" s="93">
        <f t="shared" si="5"/>
        <v>52900.7625</v>
      </c>
      <c r="T198" s="93">
        <f t="shared" si="46"/>
        <v>0</v>
      </c>
      <c r="U198" s="103">
        <f t="shared" si="7"/>
        <v>0</v>
      </c>
      <c r="V198" s="99">
        <f t="shared" si="13"/>
        <v>-21.79754026</v>
      </c>
      <c r="W198" s="108">
        <f t="shared" si="43"/>
        <v>44070</v>
      </c>
      <c r="X198" s="78" t="s">
        <v>103</v>
      </c>
      <c r="Y198" s="93">
        <v>20.0</v>
      </c>
      <c r="Z198" s="93"/>
      <c r="AA198" s="93"/>
    </row>
    <row r="199" ht="15.75" customHeight="1">
      <c r="A199" s="108">
        <v>44077.0</v>
      </c>
      <c r="B199" s="99" t="str">
        <f>VLOOKUP($A199,'BankNifty Spot'!$B$2:$I$1099,8,0)</f>
        <v>PE</v>
      </c>
      <c r="C199" s="99">
        <f>VLOOKUP($A199,'BankNifty Spot'!$B$2:$J$1099,9,0)</f>
        <v>23900</v>
      </c>
      <c r="D199" s="93">
        <v>173.1</v>
      </c>
      <c r="E199" s="93">
        <v>403.8</v>
      </c>
      <c r="F199" s="93">
        <v>72.75</v>
      </c>
      <c r="G199" s="93">
        <v>351.95</v>
      </c>
      <c r="H199" s="100">
        <f>VLOOKUP($A199,'BankNifty Spot'!$B$2:$H$5767,7,0)</f>
        <v>0.4674433654</v>
      </c>
      <c r="I199" s="78" t="s">
        <v>104</v>
      </c>
      <c r="J199" s="109">
        <v>2020.0</v>
      </c>
      <c r="K199" s="78" t="s">
        <v>104</v>
      </c>
      <c r="L199" s="99">
        <f t="shared" si="38"/>
        <v>-178.85</v>
      </c>
      <c r="M199" s="99">
        <f t="shared" si="11"/>
        <v>-396.15</v>
      </c>
      <c r="N199" s="99">
        <f>(IF(E199&gt;(D199*2),D199-(D199*2),D199-G199))</f>
        <v>-173.1</v>
      </c>
      <c r="O199" s="99">
        <f t="shared" si="12"/>
        <v>-574.35</v>
      </c>
      <c r="P199" s="99">
        <f t="shared" si="3"/>
        <v>0</v>
      </c>
      <c r="Q199" s="102">
        <f>VLOOKUP($A199,'BankNifty Spot'!$B$6:$C$1099,2,0)</f>
        <v>23986.15</v>
      </c>
      <c r="R199" s="93">
        <f t="shared" si="45"/>
        <v>599653.75</v>
      </c>
      <c r="S199" s="93">
        <f t="shared" si="5"/>
        <v>53968.8375</v>
      </c>
      <c r="T199" s="93">
        <f t="shared" si="46"/>
        <v>-4327.5</v>
      </c>
      <c r="U199" s="103">
        <f t="shared" si="7"/>
        <v>-8.018516241</v>
      </c>
      <c r="V199" s="99">
        <f t="shared" si="13"/>
        <v>-29.8160565</v>
      </c>
      <c r="W199" s="108">
        <f t="shared" si="43"/>
        <v>44077</v>
      </c>
      <c r="X199" s="78" t="s">
        <v>104</v>
      </c>
      <c r="Y199" s="93">
        <v>20.0</v>
      </c>
      <c r="Z199" s="93"/>
      <c r="AA199" s="93"/>
    </row>
    <row r="200" ht="15.75" customHeight="1">
      <c r="A200" s="93"/>
      <c r="B200" s="93"/>
      <c r="C200" s="93"/>
      <c r="D200" s="93"/>
      <c r="E200" s="93"/>
      <c r="F200" s="93"/>
      <c r="G200" s="93"/>
      <c r="H200" s="93"/>
      <c r="I200" s="78"/>
      <c r="J200" s="93"/>
      <c r="K200" s="78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78"/>
      <c r="X200" s="93"/>
      <c r="Y200" s="93"/>
      <c r="Z200" s="93"/>
      <c r="AA200" s="93"/>
    </row>
    <row r="201" ht="15.75" customHeight="1">
      <c r="A201" s="93"/>
      <c r="B201" s="93"/>
      <c r="C201" s="93"/>
      <c r="D201" s="93"/>
      <c r="E201" s="93"/>
      <c r="F201" s="93"/>
      <c r="G201" s="93"/>
      <c r="H201" s="93"/>
      <c r="I201" s="78"/>
      <c r="J201" s="93"/>
      <c r="K201" s="78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78"/>
      <c r="X201" s="93"/>
      <c r="Y201" s="93"/>
      <c r="Z201" s="93"/>
      <c r="AA201" s="93"/>
    </row>
    <row r="202" ht="15.75" customHeight="1">
      <c r="A202" s="93"/>
      <c r="B202" s="93"/>
      <c r="C202" s="93"/>
      <c r="D202" s="93"/>
      <c r="E202" s="93"/>
      <c r="F202" s="93"/>
      <c r="G202" s="93"/>
      <c r="H202" s="93"/>
      <c r="I202" s="78"/>
      <c r="J202" s="93"/>
      <c r="K202" s="78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78"/>
      <c r="X202" s="93"/>
      <c r="Y202" s="93"/>
      <c r="Z202" s="93"/>
      <c r="AA202" s="93"/>
    </row>
    <row r="203" ht="15.75" customHeight="1">
      <c r="A203" s="93"/>
      <c r="B203" s="93"/>
      <c r="C203" s="93"/>
      <c r="D203" s="93"/>
      <c r="E203" s="93"/>
      <c r="F203" s="93"/>
      <c r="G203" s="93"/>
      <c r="H203" s="93"/>
      <c r="I203" s="78"/>
      <c r="J203" s="93"/>
      <c r="K203" s="78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78"/>
      <c r="X203" s="93"/>
      <c r="Y203" s="93"/>
      <c r="Z203" s="93"/>
      <c r="AA203" s="93"/>
    </row>
    <row r="204" ht="15.75" customHeight="1">
      <c r="A204" s="93"/>
      <c r="B204" s="93"/>
      <c r="C204" s="93"/>
      <c r="D204" s="93"/>
      <c r="E204" s="93"/>
      <c r="F204" s="93"/>
      <c r="G204" s="93"/>
      <c r="H204" s="93"/>
      <c r="I204" s="78"/>
      <c r="J204" s="93"/>
      <c r="K204" s="78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78"/>
      <c r="X204" s="93"/>
      <c r="Y204" s="93"/>
      <c r="Z204" s="93"/>
      <c r="AA204" s="93"/>
    </row>
    <row r="205" ht="15.75" customHeight="1">
      <c r="A205" s="93"/>
      <c r="B205" s="93"/>
      <c r="C205" s="93"/>
      <c r="D205" s="93"/>
      <c r="E205" s="93"/>
      <c r="F205" s="93"/>
      <c r="G205" s="93"/>
      <c r="H205" s="93"/>
      <c r="I205" s="78"/>
      <c r="J205" s="93"/>
      <c r="K205" s="78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78"/>
      <c r="X205" s="93"/>
      <c r="Y205" s="93"/>
      <c r="Z205" s="93"/>
      <c r="AA205" s="93"/>
    </row>
    <row r="206" ht="15.75" customHeight="1">
      <c r="A206" s="93"/>
      <c r="B206" s="93"/>
      <c r="C206" s="93"/>
      <c r="D206" s="93"/>
      <c r="E206" s="93"/>
      <c r="F206" s="93"/>
      <c r="G206" s="93"/>
      <c r="H206" s="93"/>
      <c r="I206" s="78"/>
      <c r="J206" s="93"/>
      <c r="K206" s="78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78"/>
      <c r="X206" s="93"/>
      <c r="Y206" s="93"/>
      <c r="Z206" s="93"/>
      <c r="AA206" s="93"/>
    </row>
    <row r="207" ht="15.75" customHeight="1">
      <c r="A207" s="93"/>
      <c r="B207" s="93"/>
      <c r="C207" s="93"/>
      <c r="D207" s="93"/>
      <c r="E207" s="93"/>
      <c r="F207" s="93"/>
      <c r="G207" s="93"/>
      <c r="H207" s="93"/>
      <c r="I207" s="78"/>
      <c r="J207" s="93"/>
      <c r="K207" s="78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78"/>
      <c r="X207" s="93"/>
      <c r="Y207" s="93"/>
      <c r="Z207" s="93"/>
      <c r="AA207" s="93"/>
    </row>
    <row r="208" ht="15.75" customHeight="1">
      <c r="A208" s="93"/>
      <c r="B208" s="93"/>
      <c r="C208" s="93"/>
      <c r="D208" s="93"/>
      <c r="E208" s="93"/>
      <c r="F208" s="93"/>
      <c r="G208" s="93"/>
      <c r="H208" s="93"/>
      <c r="I208" s="78"/>
      <c r="J208" s="93"/>
      <c r="K208" s="78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78"/>
      <c r="X208" s="93"/>
      <c r="Y208" s="93"/>
      <c r="Z208" s="93"/>
      <c r="AA208" s="93"/>
    </row>
    <row r="209" ht="15.75" customHeight="1">
      <c r="A209" s="93"/>
      <c r="B209" s="93"/>
      <c r="C209" s="93"/>
      <c r="D209" s="93"/>
      <c r="E209" s="93"/>
      <c r="F209" s="93"/>
      <c r="G209" s="93"/>
      <c r="H209" s="93"/>
      <c r="I209" s="78"/>
      <c r="J209" s="93"/>
      <c r="K209" s="78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78"/>
      <c r="X209" s="93"/>
      <c r="Y209" s="93"/>
      <c r="Z209" s="93"/>
      <c r="AA209" s="93"/>
    </row>
    <row r="210" ht="15.75" customHeight="1">
      <c r="A210" s="93"/>
      <c r="B210" s="93"/>
      <c r="C210" s="93"/>
      <c r="D210" s="93"/>
      <c r="E210" s="93"/>
      <c r="F210" s="93"/>
      <c r="G210" s="93"/>
      <c r="H210" s="93"/>
      <c r="I210" s="78"/>
      <c r="J210" s="93"/>
      <c r="K210" s="78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78"/>
      <c r="X210" s="93"/>
      <c r="Y210" s="93"/>
      <c r="Z210" s="93"/>
      <c r="AA210" s="93"/>
    </row>
    <row r="211" ht="15.75" customHeight="1">
      <c r="A211" s="93"/>
      <c r="B211" s="93"/>
      <c r="C211" s="93"/>
      <c r="D211" s="93"/>
      <c r="E211" s="93"/>
      <c r="F211" s="93"/>
      <c r="G211" s="93"/>
      <c r="H211" s="93"/>
      <c r="I211" s="78"/>
      <c r="J211" s="93"/>
      <c r="K211" s="78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78"/>
      <c r="X211" s="93"/>
      <c r="Y211" s="93"/>
      <c r="Z211" s="93"/>
      <c r="AA211" s="93"/>
    </row>
    <row r="212" ht="15.75" customHeight="1">
      <c r="A212" s="93"/>
      <c r="B212" s="93"/>
      <c r="C212" s="93"/>
      <c r="D212" s="93"/>
      <c r="E212" s="93"/>
      <c r="F212" s="93"/>
      <c r="G212" s="93"/>
      <c r="H212" s="93"/>
      <c r="I212" s="78"/>
      <c r="J212" s="93"/>
      <c r="K212" s="78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78"/>
      <c r="X212" s="93"/>
      <c r="Y212" s="93"/>
      <c r="Z212" s="93"/>
      <c r="AA212" s="93"/>
    </row>
    <row r="213" ht="15.75" customHeight="1">
      <c r="A213" s="93"/>
      <c r="B213" s="93"/>
      <c r="C213" s="93"/>
      <c r="D213" s="93"/>
      <c r="E213" s="93"/>
      <c r="F213" s="93"/>
      <c r="G213" s="93"/>
      <c r="H213" s="93"/>
      <c r="I213" s="78"/>
      <c r="J213" s="93"/>
      <c r="K213" s="78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78"/>
      <c r="X213" s="93"/>
      <c r="Y213" s="93"/>
      <c r="Z213" s="93"/>
      <c r="AA213" s="93"/>
    </row>
    <row r="214" ht="15.75" customHeight="1">
      <c r="A214" s="93"/>
      <c r="B214" s="93"/>
      <c r="C214" s="93"/>
      <c r="D214" s="93"/>
      <c r="E214" s="93"/>
      <c r="F214" s="93"/>
      <c r="G214" s="93"/>
      <c r="H214" s="93"/>
      <c r="I214" s="78"/>
      <c r="J214" s="93"/>
      <c r="K214" s="78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78"/>
      <c r="X214" s="93"/>
      <c r="Y214" s="93"/>
      <c r="Z214" s="93"/>
      <c r="AA214" s="93"/>
    </row>
    <row r="215" ht="15.75" customHeight="1">
      <c r="A215" s="93"/>
      <c r="B215" s="93"/>
      <c r="C215" s="93"/>
      <c r="D215" s="93"/>
      <c r="E215" s="93"/>
      <c r="F215" s="93"/>
      <c r="G215" s="93"/>
      <c r="H215" s="93"/>
      <c r="I215" s="78"/>
      <c r="J215" s="93"/>
      <c r="K215" s="78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78"/>
      <c r="X215" s="93"/>
      <c r="Y215" s="93"/>
      <c r="Z215" s="93"/>
      <c r="AA215" s="93"/>
    </row>
    <row r="216" ht="15.75" customHeight="1">
      <c r="A216" s="93"/>
      <c r="B216" s="93"/>
      <c r="C216" s="93"/>
      <c r="D216" s="93"/>
      <c r="E216" s="93"/>
      <c r="F216" s="93"/>
      <c r="G216" s="93"/>
      <c r="H216" s="93"/>
      <c r="I216" s="78"/>
      <c r="J216" s="93"/>
      <c r="K216" s="78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78"/>
      <c r="X216" s="93"/>
      <c r="Y216" s="93"/>
      <c r="Z216" s="93"/>
      <c r="AA216" s="93"/>
    </row>
    <row r="217" ht="15.75" customHeight="1">
      <c r="A217" s="93"/>
      <c r="B217" s="93"/>
      <c r="C217" s="93"/>
      <c r="D217" s="93"/>
      <c r="E217" s="93"/>
      <c r="F217" s="93"/>
      <c r="G217" s="93"/>
      <c r="H217" s="93"/>
      <c r="I217" s="78"/>
      <c r="J217" s="93"/>
      <c r="K217" s="78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78"/>
      <c r="X217" s="93"/>
      <c r="Y217" s="93"/>
      <c r="Z217" s="93"/>
      <c r="AA217" s="93"/>
    </row>
    <row r="218" ht="15.75" customHeight="1">
      <c r="A218" s="93"/>
      <c r="B218" s="93"/>
      <c r="C218" s="93"/>
      <c r="D218" s="93"/>
      <c r="E218" s="93"/>
      <c r="F218" s="93"/>
      <c r="G218" s="93"/>
      <c r="H218" s="93"/>
      <c r="I218" s="78"/>
      <c r="J218" s="93"/>
      <c r="K218" s="78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78"/>
      <c r="X218" s="93"/>
      <c r="Y218" s="93"/>
      <c r="Z218" s="93"/>
      <c r="AA218" s="93"/>
    </row>
    <row r="219" ht="15.75" customHeight="1">
      <c r="A219" s="93"/>
      <c r="B219" s="93"/>
      <c r="C219" s="93"/>
      <c r="D219" s="93"/>
      <c r="E219" s="93"/>
      <c r="F219" s="93"/>
      <c r="G219" s="93"/>
      <c r="H219" s="93"/>
      <c r="I219" s="78"/>
      <c r="J219" s="93"/>
      <c r="K219" s="78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78"/>
      <c r="X219" s="93"/>
      <c r="Y219" s="93"/>
      <c r="Z219" s="93"/>
      <c r="AA219" s="93"/>
    </row>
    <row r="220" ht="15.75" customHeight="1">
      <c r="A220" s="93"/>
      <c r="B220" s="93"/>
      <c r="C220" s="93"/>
      <c r="D220" s="93"/>
      <c r="E220" s="93"/>
      <c r="F220" s="93"/>
      <c r="G220" s="93"/>
      <c r="H220" s="93"/>
      <c r="I220" s="78"/>
      <c r="J220" s="93"/>
      <c r="K220" s="78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78"/>
      <c r="X220" s="93"/>
      <c r="Y220" s="93"/>
      <c r="Z220" s="93"/>
      <c r="AA220" s="93"/>
    </row>
    <row r="221" ht="15.75" customHeight="1">
      <c r="A221" s="93"/>
      <c r="B221" s="93"/>
      <c r="C221" s="93"/>
      <c r="D221" s="93"/>
      <c r="E221" s="93"/>
      <c r="F221" s="93"/>
      <c r="G221" s="93"/>
      <c r="H221" s="93"/>
      <c r="I221" s="78"/>
      <c r="J221" s="93"/>
      <c r="K221" s="78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78"/>
      <c r="X221" s="93"/>
      <c r="Y221" s="93"/>
      <c r="Z221" s="93"/>
      <c r="AA221" s="93"/>
    </row>
    <row r="222" ht="15.75" customHeight="1">
      <c r="A222" s="93"/>
      <c r="B222" s="93"/>
      <c r="C222" s="93"/>
      <c r="D222" s="93"/>
      <c r="E222" s="93"/>
      <c r="F222" s="93"/>
      <c r="G222" s="93"/>
      <c r="H222" s="93"/>
      <c r="I222" s="78"/>
      <c r="J222" s="93"/>
      <c r="K222" s="78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78"/>
      <c r="X222" s="93"/>
      <c r="Y222" s="93"/>
      <c r="Z222" s="93"/>
      <c r="AA222" s="93"/>
    </row>
    <row r="223" ht="15.75" customHeight="1">
      <c r="A223" s="93"/>
      <c r="B223" s="93"/>
      <c r="C223" s="93"/>
      <c r="D223" s="93"/>
      <c r="E223" s="93"/>
      <c r="F223" s="93"/>
      <c r="G223" s="93"/>
      <c r="H223" s="93"/>
      <c r="I223" s="78"/>
      <c r="J223" s="93"/>
      <c r="K223" s="78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78"/>
      <c r="X223" s="93"/>
      <c r="Y223" s="93"/>
      <c r="Z223" s="93"/>
      <c r="AA223" s="93"/>
    </row>
    <row r="224" ht="15.75" customHeight="1">
      <c r="A224" s="93"/>
      <c r="B224" s="93"/>
      <c r="C224" s="93"/>
      <c r="D224" s="93"/>
      <c r="E224" s="93"/>
      <c r="F224" s="93"/>
      <c r="G224" s="93"/>
      <c r="H224" s="93"/>
      <c r="I224" s="78"/>
      <c r="J224" s="93"/>
      <c r="K224" s="78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78"/>
      <c r="X224" s="93"/>
      <c r="Y224" s="93"/>
      <c r="Z224" s="93"/>
      <c r="AA224" s="93"/>
    </row>
    <row r="225" ht="15.75" customHeight="1">
      <c r="A225" s="93"/>
      <c r="B225" s="93"/>
      <c r="C225" s="93"/>
      <c r="D225" s="93"/>
      <c r="E225" s="93"/>
      <c r="F225" s="93"/>
      <c r="G225" s="93"/>
      <c r="H225" s="93"/>
      <c r="I225" s="78"/>
      <c r="J225" s="93"/>
      <c r="K225" s="78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78"/>
      <c r="X225" s="93"/>
      <c r="Y225" s="93"/>
      <c r="Z225" s="93"/>
      <c r="AA225" s="93"/>
    </row>
    <row r="226" ht="15.75" customHeight="1">
      <c r="A226" s="93"/>
      <c r="B226" s="93"/>
      <c r="C226" s="93"/>
      <c r="D226" s="93"/>
      <c r="E226" s="93"/>
      <c r="F226" s="93"/>
      <c r="G226" s="93"/>
      <c r="H226" s="93"/>
      <c r="I226" s="78"/>
      <c r="J226" s="93"/>
      <c r="K226" s="78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78"/>
      <c r="X226" s="93"/>
      <c r="Y226" s="93"/>
      <c r="Z226" s="93"/>
      <c r="AA226" s="93"/>
    </row>
    <row r="227" ht="15.75" customHeight="1">
      <c r="A227" s="93"/>
      <c r="B227" s="93"/>
      <c r="C227" s="93"/>
      <c r="D227" s="93"/>
      <c r="E227" s="93"/>
      <c r="F227" s="93"/>
      <c r="G227" s="93"/>
      <c r="H227" s="93"/>
      <c r="I227" s="78"/>
      <c r="J227" s="93"/>
      <c r="K227" s="78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78"/>
      <c r="X227" s="93"/>
      <c r="Y227" s="93"/>
      <c r="Z227" s="93"/>
      <c r="AA227" s="93"/>
    </row>
    <row r="228" ht="15.75" customHeight="1">
      <c r="A228" s="93"/>
      <c r="B228" s="93"/>
      <c r="C228" s="93"/>
      <c r="D228" s="93"/>
      <c r="E228" s="93"/>
      <c r="F228" s="93"/>
      <c r="G228" s="93"/>
      <c r="H228" s="93"/>
      <c r="I228" s="78"/>
      <c r="J228" s="93"/>
      <c r="K228" s="78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78"/>
      <c r="X228" s="93"/>
      <c r="Y228" s="93"/>
      <c r="Z228" s="93"/>
      <c r="AA228" s="93"/>
    </row>
    <row r="229" ht="15.75" customHeight="1">
      <c r="A229" s="93"/>
      <c r="B229" s="93"/>
      <c r="C229" s="93"/>
      <c r="D229" s="93"/>
      <c r="E229" s="93"/>
      <c r="F229" s="93"/>
      <c r="G229" s="93"/>
      <c r="H229" s="93"/>
      <c r="I229" s="78"/>
      <c r="J229" s="93"/>
      <c r="K229" s="78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78"/>
      <c r="X229" s="93"/>
      <c r="Y229" s="93"/>
      <c r="Z229" s="93"/>
      <c r="AA229" s="93"/>
    </row>
    <row r="230" ht="15.75" customHeight="1">
      <c r="A230" s="93"/>
      <c r="B230" s="93"/>
      <c r="C230" s="93"/>
      <c r="D230" s="93"/>
      <c r="E230" s="93"/>
      <c r="F230" s="93"/>
      <c r="G230" s="93"/>
      <c r="H230" s="93"/>
      <c r="I230" s="78"/>
      <c r="J230" s="93"/>
      <c r="K230" s="78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78"/>
      <c r="X230" s="93"/>
      <c r="Y230" s="93"/>
      <c r="Z230" s="93"/>
      <c r="AA230" s="93"/>
    </row>
    <row r="231" ht="15.75" customHeight="1">
      <c r="A231" s="93"/>
      <c r="B231" s="93"/>
      <c r="C231" s="93"/>
      <c r="D231" s="93"/>
      <c r="E231" s="93"/>
      <c r="F231" s="93"/>
      <c r="G231" s="93"/>
      <c r="H231" s="93"/>
      <c r="I231" s="78"/>
      <c r="J231" s="93"/>
      <c r="K231" s="78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78"/>
      <c r="X231" s="93"/>
      <c r="Y231" s="93"/>
      <c r="Z231" s="93"/>
      <c r="AA231" s="93"/>
    </row>
    <row r="232" ht="15.75" customHeight="1">
      <c r="A232" s="93"/>
      <c r="B232" s="93"/>
      <c r="C232" s="93"/>
      <c r="D232" s="93"/>
      <c r="E232" s="93"/>
      <c r="F232" s="93"/>
      <c r="G232" s="93"/>
      <c r="H232" s="93"/>
      <c r="I232" s="78"/>
      <c r="J232" s="93"/>
      <c r="K232" s="78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78"/>
      <c r="X232" s="93"/>
      <c r="Y232" s="93"/>
      <c r="Z232" s="93"/>
      <c r="AA232" s="93"/>
    </row>
    <row r="233" ht="15.75" customHeight="1">
      <c r="A233" s="93"/>
      <c r="B233" s="93"/>
      <c r="C233" s="93"/>
      <c r="D233" s="93"/>
      <c r="E233" s="93"/>
      <c r="F233" s="93"/>
      <c r="G233" s="93"/>
      <c r="H233" s="93"/>
      <c r="I233" s="78"/>
      <c r="J233" s="93"/>
      <c r="K233" s="78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78"/>
      <c r="X233" s="93"/>
      <c r="Y233" s="93"/>
      <c r="Z233" s="93"/>
      <c r="AA233" s="93"/>
    </row>
    <row r="234" ht="15.75" customHeight="1">
      <c r="A234" s="93"/>
      <c r="B234" s="93"/>
      <c r="C234" s="93"/>
      <c r="D234" s="93"/>
      <c r="E234" s="93"/>
      <c r="F234" s="93"/>
      <c r="G234" s="93"/>
      <c r="H234" s="93"/>
      <c r="I234" s="78"/>
      <c r="J234" s="93"/>
      <c r="K234" s="78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78"/>
      <c r="X234" s="93"/>
      <c r="Y234" s="93"/>
      <c r="Z234" s="93"/>
      <c r="AA234" s="93"/>
    </row>
    <row r="235" ht="15.75" customHeight="1">
      <c r="A235" s="93"/>
      <c r="B235" s="93"/>
      <c r="C235" s="93"/>
      <c r="D235" s="93"/>
      <c r="E235" s="93"/>
      <c r="F235" s="93"/>
      <c r="G235" s="93"/>
      <c r="H235" s="93"/>
      <c r="I235" s="78"/>
      <c r="J235" s="93"/>
      <c r="K235" s="78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78"/>
      <c r="X235" s="93"/>
      <c r="Y235" s="93"/>
      <c r="Z235" s="93"/>
      <c r="AA235" s="93"/>
    </row>
    <row r="236" ht="15.75" customHeight="1">
      <c r="A236" s="93"/>
      <c r="B236" s="93"/>
      <c r="C236" s="93"/>
      <c r="D236" s="93"/>
      <c r="E236" s="93"/>
      <c r="F236" s="93"/>
      <c r="G236" s="93"/>
      <c r="H236" s="93"/>
      <c r="I236" s="78"/>
      <c r="J236" s="93"/>
      <c r="K236" s="78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78"/>
      <c r="X236" s="93"/>
      <c r="Y236" s="93"/>
      <c r="Z236" s="93"/>
      <c r="AA236" s="93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78"/>
      <c r="J237" s="93"/>
      <c r="K237" s="78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78"/>
      <c r="X237" s="93"/>
      <c r="Y237" s="93"/>
      <c r="Z237" s="93"/>
      <c r="AA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78"/>
      <c r="J238" s="93"/>
      <c r="K238" s="78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78"/>
      <c r="X238" s="93"/>
      <c r="Y238" s="93"/>
      <c r="Z238" s="93"/>
      <c r="AA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78"/>
      <c r="J239" s="93"/>
      <c r="K239" s="78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78"/>
      <c r="X239" s="93"/>
      <c r="Y239" s="93"/>
      <c r="Z239" s="93"/>
      <c r="AA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78"/>
      <c r="J240" s="93"/>
      <c r="K240" s="78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78"/>
      <c r="X240" s="93"/>
      <c r="Y240" s="93"/>
      <c r="Z240" s="93"/>
      <c r="AA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78"/>
      <c r="J241" s="93"/>
      <c r="K241" s="78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78"/>
      <c r="X241" s="93"/>
      <c r="Y241" s="93"/>
      <c r="Z241" s="93"/>
      <c r="AA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78"/>
      <c r="J242" s="93"/>
      <c r="K242" s="78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78"/>
      <c r="X242" s="93"/>
      <c r="Y242" s="93"/>
      <c r="Z242" s="93"/>
      <c r="AA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78"/>
      <c r="J243" s="93"/>
      <c r="K243" s="78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78"/>
      <c r="X243" s="93"/>
      <c r="Y243" s="93"/>
      <c r="Z243" s="93"/>
      <c r="AA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78"/>
      <c r="J244" s="93"/>
      <c r="K244" s="78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78"/>
      <c r="X244" s="93"/>
      <c r="Y244" s="93"/>
      <c r="Z244" s="93"/>
      <c r="AA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78"/>
      <c r="J245" s="93"/>
      <c r="K245" s="78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78"/>
      <c r="X245" s="93"/>
      <c r="Y245" s="93"/>
      <c r="Z245" s="93"/>
      <c r="AA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78"/>
      <c r="J246" s="93"/>
      <c r="K246" s="78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78"/>
      <c r="X246" s="93"/>
      <c r="Y246" s="93"/>
      <c r="Z246" s="93"/>
      <c r="AA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78"/>
      <c r="J247" s="93"/>
      <c r="K247" s="78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78"/>
      <c r="X247" s="93"/>
      <c r="Y247" s="93"/>
      <c r="Z247" s="93"/>
      <c r="AA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78"/>
      <c r="J248" s="93"/>
      <c r="K248" s="78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78"/>
      <c r="X248" s="93"/>
      <c r="Y248" s="93"/>
      <c r="Z248" s="93"/>
      <c r="AA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78"/>
      <c r="J249" s="93"/>
      <c r="K249" s="78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78"/>
      <c r="X249" s="93"/>
      <c r="Y249" s="93"/>
      <c r="Z249" s="93"/>
      <c r="AA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78"/>
      <c r="J250" s="93"/>
      <c r="K250" s="78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78"/>
      <c r="X250" s="93"/>
      <c r="Y250" s="93"/>
      <c r="Z250" s="93"/>
      <c r="AA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78"/>
      <c r="J251" s="93"/>
      <c r="K251" s="78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78"/>
      <c r="X251" s="93"/>
      <c r="Y251" s="93"/>
      <c r="Z251" s="93"/>
      <c r="AA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78"/>
      <c r="J252" s="93"/>
      <c r="K252" s="78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78"/>
      <c r="X252" s="93"/>
      <c r="Y252" s="93"/>
      <c r="Z252" s="93"/>
      <c r="AA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78"/>
      <c r="J253" s="93"/>
      <c r="K253" s="78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78"/>
      <c r="X253" s="93"/>
      <c r="Y253" s="93"/>
      <c r="Z253" s="93"/>
      <c r="AA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78"/>
      <c r="J254" s="93"/>
      <c r="K254" s="78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78"/>
      <c r="X254" s="93"/>
      <c r="Y254" s="93"/>
      <c r="Z254" s="93"/>
      <c r="AA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78"/>
      <c r="J255" s="93"/>
      <c r="K255" s="78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78"/>
      <c r="X255" s="93"/>
      <c r="Y255" s="93"/>
      <c r="Z255" s="93"/>
      <c r="AA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78"/>
      <c r="J256" s="93"/>
      <c r="K256" s="78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78"/>
      <c r="X256" s="93"/>
      <c r="Y256" s="93"/>
      <c r="Z256" s="93"/>
      <c r="AA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78"/>
      <c r="J257" s="93"/>
      <c r="K257" s="78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78"/>
      <c r="X257" s="93"/>
      <c r="Y257" s="93"/>
      <c r="Z257" s="93"/>
      <c r="AA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78"/>
      <c r="J258" s="93"/>
      <c r="K258" s="78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78"/>
      <c r="X258" s="93"/>
      <c r="Y258" s="93"/>
      <c r="Z258" s="93"/>
      <c r="AA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78"/>
      <c r="J259" s="93"/>
      <c r="K259" s="78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78"/>
      <c r="X259" s="93"/>
      <c r="Y259" s="93"/>
      <c r="Z259" s="93"/>
      <c r="AA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78"/>
      <c r="J260" s="93"/>
      <c r="K260" s="78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78"/>
      <c r="X260" s="93"/>
      <c r="Y260" s="93"/>
      <c r="Z260" s="93"/>
      <c r="AA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78"/>
      <c r="J261" s="93"/>
      <c r="K261" s="78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78"/>
      <c r="X261" s="93"/>
      <c r="Y261" s="93"/>
      <c r="Z261" s="93"/>
      <c r="AA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78"/>
      <c r="J262" s="93"/>
      <c r="K262" s="78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78"/>
      <c r="X262" s="93"/>
      <c r="Y262" s="93"/>
      <c r="Z262" s="93"/>
      <c r="AA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78"/>
      <c r="J263" s="93"/>
      <c r="K263" s="78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78"/>
      <c r="X263" s="93"/>
      <c r="Y263" s="93"/>
      <c r="Z263" s="93"/>
      <c r="AA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78"/>
      <c r="J264" s="93"/>
      <c r="K264" s="78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78"/>
      <c r="X264" s="93"/>
      <c r="Y264" s="93"/>
      <c r="Z264" s="93"/>
      <c r="AA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78"/>
      <c r="J265" s="93"/>
      <c r="K265" s="78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78"/>
      <c r="X265" s="93"/>
      <c r="Y265" s="93"/>
      <c r="Z265" s="93"/>
      <c r="AA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78"/>
      <c r="J266" s="93"/>
      <c r="K266" s="78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78"/>
      <c r="X266" s="93"/>
      <c r="Y266" s="93"/>
      <c r="Z266" s="93"/>
      <c r="AA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78"/>
      <c r="J267" s="93"/>
      <c r="K267" s="78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78"/>
      <c r="X267" s="93"/>
      <c r="Y267" s="93"/>
      <c r="Z267" s="93"/>
      <c r="AA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78"/>
      <c r="J268" s="93"/>
      <c r="K268" s="78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78"/>
      <c r="X268" s="93"/>
      <c r="Y268" s="93"/>
      <c r="Z268" s="93"/>
      <c r="AA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78"/>
      <c r="J269" s="93"/>
      <c r="K269" s="78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78"/>
      <c r="X269" s="93"/>
      <c r="Y269" s="93"/>
      <c r="Z269" s="93"/>
      <c r="AA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78"/>
      <c r="J270" s="93"/>
      <c r="K270" s="78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78"/>
      <c r="X270" s="93"/>
      <c r="Y270" s="93"/>
      <c r="Z270" s="93"/>
      <c r="AA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78"/>
      <c r="J271" s="93"/>
      <c r="K271" s="78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78"/>
      <c r="X271" s="93"/>
      <c r="Y271" s="93"/>
      <c r="Z271" s="93"/>
      <c r="AA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78"/>
      <c r="J272" s="93"/>
      <c r="K272" s="78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78"/>
      <c r="X272" s="93"/>
      <c r="Y272" s="93"/>
      <c r="Z272" s="93"/>
      <c r="AA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78"/>
      <c r="J273" s="93"/>
      <c r="K273" s="78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78"/>
      <c r="X273" s="93"/>
      <c r="Y273" s="93"/>
      <c r="Z273" s="93"/>
      <c r="AA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78"/>
      <c r="J274" s="93"/>
      <c r="K274" s="78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78"/>
      <c r="X274" s="93"/>
      <c r="Y274" s="93"/>
      <c r="Z274" s="93"/>
      <c r="AA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78"/>
      <c r="J275" s="93"/>
      <c r="K275" s="78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78"/>
      <c r="X275" s="93"/>
      <c r="Y275" s="93"/>
      <c r="Z275" s="93"/>
      <c r="AA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78"/>
      <c r="J276" s="93"/>
      <c r="K276" s="78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78"/>
      <c r="X276" s="93"/>
      <c r="Y276" s="93"/>
      <c r="Z276" s="93"/>
      <c r="AA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78"/>
      <c r="J277" s="93"/>
      <c r="K277" s="78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78"/>
      <c r="X277" s="93"/>
      <c r="Y277" s="93"/>
      <c r="Z277" s="93"/>
      <c r="AA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78"/>
      <c r="J278" s="93"/>
      <c r="K278" s="78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78"/>
      <c r="X278" s="93"/>
      <c r="Y278" s="93"/>
      <c r="Z278" s="93"/>
      <c r="AA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78"/>
      <c r="J279" s="93"/>
      <c r="K279" s="78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78"/>
      <c r="X279" s="93"/>
      <c r="Y279" s="93"/>
      <c r="Z279" s="93"/>
      <c r="AA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78"/>
      <c r="J280" s="93"/>
      <c r="K280" s="78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78"/>
      <c r="X280" s="93"/>
      <c r="Y280" s="93"/>
      <c r="Z280" s="93"/>
      <c r="AA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78"/>
      <c r="J281" s="93"/>
      <c r="K281" s="78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78"/>
      <c r="X281" s="93"/>
      <c r="Y281" s="93"/>
      <c r="Z281" s="93"/>
      <c r="AA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78"/>
      <c r="J282" s="93"/>
      <c r="K282" s="78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78"/>
      <c r="X282" s="93"/>
      <c r="Y282" s="93"/>
      <c r="Z282" s="93"/>
      <c r="AA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78"/>
      <c r="J283" s="93"/>
      <c r="K283" s="78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78"/>
      <c r="X283" s="93"/>
      <c r="Y283" s="93"/>
      <c r="Z283" s="93"/>
      <c r="AA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78"/>
      <c r="J284" s="93"/>
      <c r="K284" s="78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78"/>
      <c r="X284" s="93"/>
      <c r="Y284" s="93"/>
      <c r="Z284" s="93"/>
      <c r="AA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78"/>
      <c r="J285" s="93"/>
      <c r="K285" s="78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78"/>
      <c r="X285" s="93"/>
      <c r="Y285" s="93"/>
      <c r="Z285" s="93"/>
      <c r="AA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78"/>
      <c r="J286" s="93"/>
      <c r="K286" s="78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78"/>
      <c r="X286" s="93"/>
      <c r="Y286" s="93"/>
      <c r="Z286" s="93"/>
      <c r="AA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78"/>
      <c r="J287" s="93"/>
      <c r="K287" s="78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78"/>
      <c r="X287" s="93"/>
      <c r="Y287" s="93"/>
      <c r="Z287" s="93"/>
      <c r="AA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78"/>
      <c r="J288" s="93"/>
      <c r="K288" s="78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78"/>
      <c r="X288" s="93"/>
      <c r="Y288" s="93"/>
      <c r="Z288" s="93"/>
      <c r="AA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78"/>
      <c r="J289" s="93"/>
      <c r="K289" s="78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78"/>
      <c r="X289" s="93"/>
      <c r="Y289" s="93"/>
      <c r="Z289" s="93"/>
      <c r="AA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78"/>
      <c r="J290" s="93"/>
      <c r="K290" s="78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78"/>
      <c r="X290" s="93"/>
      <c r="Y290" s="93"/>
      <c r="Z290" s="93"/>
      <c r="AA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78"/>
      <c r="J291" s="93"/>
      <c r="K291" s="78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78"/>
      <c r="X291" s="93"/>
      <c r="Y291" s="93"/>
      <c r="Z291" s="93"/>
      <c r="AA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78"/>
      <c r="J292" s="93"/>
      <c r="K292" s="78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78"/>
      <c r="X292" s="93"/>
      <c r="Y292" s="93"/>
      <c r="Z292" s="93"/>
      <c r="AA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78"/>
      <c r="J293" s="93"/>
      <c r="K293" s="78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78"/>
      <c r="X293" s="93"/>
      <c r="Y293" s="93"/>
      <c r="Z293" s="93"/>
      <c r="AA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78"/>
      <c r="J294" s="93"/>
      <c r="K294" s="78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78"/>
      <c r="X294" s="93"/>
      <c r="Y294" s="93"/>
      <c r="Z294" s="93"/>
      <c r="AA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78"/>
      <c r="J295" s="93"/>
      <c r="K295" s="78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78"/>
      <c r="X295" s="93"/>
      <c r="Y295" s="93"/>
      <c r="Z295" s="93"/>
      <c r="AA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78"/>
      <c r="J296" s="93"/>
      <c r="K296" s="78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78"/>
      <c r="X296" s="93"/>
      <c r="Y296" s="93"/>
      <c r="Z296" s="93"/>
      <c r="AA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78"/>
      <c r="J297" s="93"/>
      <c r="K297" s="78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78"/>
      <c r="X297" s="93"/>
      <c r="Y297" s="93"/>
      <c r="Z297" s="93"/>
      <c r="AA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78"/>
      <c r="J298" s="93"/>
      <c r="K298" s="78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78"/>
      <c r="X298" s="93"/>
      <c r="Y298" s="93"/>
      <c r="Z298" s="93"/>
      <c r="AA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78"/>
      <c r="J299" s="93"/>
      <c r="K299" s="78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78"/>
      <c r="X299" s="93"/>
      <c r="Y299" s="93"/>
      <c r="Z299" s="93"/>
      <c r="AA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78"/>
      <c r="J300" s="93"/>
      <c r="K300" s="78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78"/>
      <c r="X300" s="93"/>
      <c r="Y300" s="93"/>
      <c r="Z300" s="93"/>
      <c r="AA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78"/>
      <c r="J301" s="93"/>
      <c r="K301" s="78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78"/>
      <c r="X301" s="93"/>
      <c r="Y301" s="93"/>
      <c r="Z301" s="93"/>
      <c r="AA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78"/>
      <c r="J302" s="93"/>
      <c r="K302" s="78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78"/>
      <c r="X302" s="93"/>
      <c r="Y302" s="93"/>
      <c r="Z302" s="93"/>
      <c r="AA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78"/>
      <c r="J303" s="93"/>
      <c r="K303" s="78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78"/>
      <c r="X303" s="93"/>
      <c r="Y303" s="93"/>
      <c r="Z303" s="93"/>
      <c r="AA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78"/>
      <c r="J304" s="93"/>
      <c r="K304" s="78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78"/>
      <c r="X304" s="93"/>
      <c r="Y304" s="93"/>
      <c r="Z304" s="93"/>
      <c r="AA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78"/>
      <c r="J305" s="93"/>
      <c r="K305" s="78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78"/>
      <c r="X305" s="93"/>
      <c r="Y305" s="93"/>
      <c r="Z305" s="93"/>
      <c r="AA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78"/>
      <c r="J306" s="93"/>
      <c r="K306" s="78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78"/>
      <c r="X306" s="93"/>
      <c r="Y306" s="93"/>
      <c r="Z306" s="93"/>
      <c r="AA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78"/>
      <c r="J307" s="93"/>
      <c r="K307" s="78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78"/>
      <c r="X307" s="93"/>
      <c r="Y307" s="93"/>
      <c r="Z307" s="93"/>
      <c r="AA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78"/>
      <c r="J308" s="93"/>
      <c r="K308" s="78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78"/>
      <c r="X308" s="93"/>
      <c r="Y308" s="93"/>
      <c r="Z308" s="93"/>
      <c r="AA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78"/>
      <c r="J309" s="93"/>
      <c r="K309" s="78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78"/>
      <c r="X309" s="93"/>
      <c r="Y309" s="93"/>
      <c r="Z309" s="93"/>
      <c r="AA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78"/>
      <c r="J310" s="93"/>
      <c r="K310" s="78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78"/>
      <c r="X310" s="93"/>
      <c r="Y310" s="93"/>
      <c r="Z310" s="93"/>
      <c r="AA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78"/>
      <c r="J311" s="93"/>
      <c r="K311" s="78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78"/>
      <c r="X311" s="93"/>
      <c r="Y311" s="93"/>
      <c r="Z311" s="93"/>
      <c r="AA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78"/>
      <c r="J312" s="93"/>
      <c r="K312" s="78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78"/>
      <c r="X312" s="93"/>
      <c r="Y312" s="93"/>
      <c r="Z312" s="93"/>
      <c r="AA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78"/>
      <c r="J313" s="93"/>
      <c r="K313" s="78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78"/>
      <c r="X313" s="93"/>
      <c r="Y313" s="93"/>
      <c r="Z313" s="93"/>
      <c r="AA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78"/>
      <c r="J314" s="93"/>
      <c r="K314" s="78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78"/>
      <c r="X314" s="93"/>
      <c r="Y314" s="93"/>
      <c r="Z314" s="93"/>
      <c r="AA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78"/>
      <c r="J315" s="93"/>
      <c r="K315" s="78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78"/>
      <c r="X315" s="93"/>
      <c r="Y315" s="93"/>
      <c r="Z315" s="93"/>
      <c r="AA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78"/>
      <c r="J316" s="93"/>
      <c r="K316" s="78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78"/>
      <c r="X316" s="93"/>
      <c r="Y316" s="93"/>
      <c r="Z316" s="93"/>
      <c r="AA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78"/>
      <c r="J317" s="93"/>
      <c r="K317" s="78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78"/>
      <c r="X317" s="93"/>
      <c r="Y317" s="93"/>
      <c r="Z317" s="93"/>
      <c r="AA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78"/>
      <c r="J318" s="93"/>
      <c r="K318" s="78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78"/>
      <c r="X318" s="93"/>
      <c r="Y318" s="93"/>
      <c r="Z318" s="93"/>
      <c r="AA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78"/>
      <c r="J319" s="93"/>
      <c r="K319" s="78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78"/>
      <c r="X319" s="93"/>
      <c r="Y319" s="93"/>
      <c r="Z319" s="93"/>
      <c r="AA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78"/>
      <c r="J320" s="93"/>
      <c r="K320" s="78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78"/>
      <c r="X320" s="93"/>
      <c r="Y320" s="93"/>
      <c r="Z320" s="93"/>
      <c r="AA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78"/>
      <c r="J321" s="93"/>
      <c r="K321" s="78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78"/>
      <c r="X321" s="93"/>
      <c r="Y321" s="93"/>
      <c r="Z321" s="93"/>
      <c r="AA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78"/>
      <c r="J322" s="93"/>
      <c r="K322" s="78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78"/>
      <c r="X322" s="93"/>
      <c r="Y322" s="93"/>
      <c r="Z322" s="93"/>
      <c r="AA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78"/>
      <c r="J323" s="93"/>
      <c r="K323" s="78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78"/>
      <c r="X323" s="93"/>
      <c r="Y323" s="93"/>
      <c r="Z323" s="93"/>
      <c r="AA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78"/>
      <c r="J324" s="93"/>
      <c r="K324" s="78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78"/>
      <c r="X324" s="93"/>
      <c r="Y324" s="93"/>
      <c r="Z324" s="93"/>
      <c r="AA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78"/>
      <c r="J325" s="93"/>
      <c r="K325" s="78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78"/>
      <c r="X325" s="93"/>
      <c r="Y325" s="93"/>
      <c r="Z325" s="93"/>
      <c r="AA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78"/>
      <c r="J326" s="93"/>
      <c r="K326" s="78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78"/>
      <c r="X326" s="93"/>
      <c r="Y326" s="93"/>
      <c r="Z326" s="93"/>
      <c r="AA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78"/>
      <c r="J327" s="93"/>
      <c r="K327" s="78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78"/>
      <c r="X327" s="93"/>
      <c r="Y327" s="93"/>
      <c r="Z327" s="93"/>
      <c r="AA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78"/>
      <c r="J328" s="93"/>
      <c r="K328" s="78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78"/>
      <c r="X328" s="93"/>
      <c r="Y328" s="93"/>
      <c r="Z328" s="93"/>
      <c r="AA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78"/>
      <c r="J329" s="93"/>
      <c r="K329" s="78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78"/>
      <c r="X329" s="93"/>
      <c r="Y329" s="93"/>
      <c r="Z329" s="93"/>
      <c r="AA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78"/>
      <c r="J330" s="93"/>
      <c r="K330" s="78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78"/>
      <c r="X330" s="93"/>
      <c r="Y330" s="93"/>
      <c r="Z330" s="93"/>
      <c r="AA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78"/>
      <c r="J331" s="93"/>
      <c r="K331" s="78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78"/>
      <c r="X331" s="93"/>
      <c r="Y331" s="93"/>
      <c r="Z331" s="93"/>
      <c r="AA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78"/>
      <c r="J332" s="93"/>
      <c r="K332" s="78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78"/>
      <c r="X332" s="93"/>
      <c r="Y332" s="93"/>
      <c r="Z332" s="93"/>
      <c r="AA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78"/>
      <c r="J333" s="93"/>
      <c r="K333" s="78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78"/>
      <c r="X333" s="93"/>
      <c r="Y333" s="93"/>
      <c r="Z333" s="93"/>
      <c r="AA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78"/>
      <c r="J334" s="93"/>
      <c r="K334" s="78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78"/>
      <c r="X334" s="93"/>
      <c r="Y334" s="93"/>
      <c r="Z334" s="93"/>
      <c r="AA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78"/>
      <c r="J335" s="93"/>
      <c r="K335" s="78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78"/>
      <c r="X335" s="93"/>
      <c r="Y335" s="93"/>
      <c r="Z335" s="93"/>
      <c r="AA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78"/>
      <c r="J336" s="93"/>
      <c r="K336" s="78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78"/>
      <c r="X336" s="93"/>
      <c r="Y336" s="93"/>
      <c r="Z336" s="93"/>
      <c r="AA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78"/>
      <c r="J337" s="93"/>
      <c r="K337" s="78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78"/>
      <c r="X337" s="93"/>
      <c r="Y337" s="93"/>
      <c r="Z337" s="93"/>
      <c r="AA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78"/>
      <c r="J338" s="93"/>
      <c r="K338" s="78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78"/>
      <c r="X338" s="93"/>
      <c r="Y338" s="93"/>
      <c r="Z338" s="93"/>
      <c r="AA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78"/>
      <c r="J339" s="93"/>
      <c r="K339" s="78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78"/>
      <c r="X339" s="93"/>
      <c r="Y339" s="93"/>
      <c r="Z339" s="93"/>
      <c r="AA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78"/>
      <c r="J340" s="93"/>
      <c r="K340" s="78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78"/>
      <c r="X340" s="93"/>
      <c r="Y340" s="93"/>
      <c r="Z340" s="93"/>
      <c r="AA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78"/>
      <c r="J341" s="93"/>
      <c r="K341" s="78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78"/>
      <c r="X341" s="93"/>
      <c r="Y341" s="93"/>
      <c r="Z341" s="93"/>
      <c r="AA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78"/>
      <c r="J342" s="93"/>
      <c r="K342" s="78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78"/>
      <c r="X342" s="93"/>
      <c r="Y342" s="93"/>
      <c r="Z342" s="93"/>
      <c r="AA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78"/>
      <c r="J343" s="93"/>
      <c r="K343" s="78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78"/>
      <c r="X343" s="93"/>
      <c r="Y343" s="93"/>
      <c r="Z343" s="93"/>
      <c r="AA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78"/>
      <c r="J344" s="93"/>
      <c r="K344" s="78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78"/>
      <c r="X344" s="93"/>
      <c r="Y344" s="93"/>
      <c r="Z344" s="93"/>
      <c r="AA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78"/>
      <c r="J345" s="93"/>
      <c r="K345" s="78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78"/>
      <c r="X345" s="93"/>
      <c r="Y345" s="93"/>
      <c r="Z345" s="93"/>
      <c r="AA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78"/>
      <c r="J346" s="93"/>
      <c r="K346" s="78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78"/>
      <c r="X346" s="93"/>
      <c r="Y346" s="93"/>
      <c r="Z346" s="93"/>
      <c r="AA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78"/>
      <c r="J347" s="93"/>
      <c r="K347" s="78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78"/>
      <c r="X347" s="93"/>
      <c r="Y347" s="93"/>
      <c r="Z347" s="93"/>
      <c r="AA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78"/>
      <c r="J348" s="93"/>
      <c r="K348" s="78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78"/>
      <c r="X348" s="93"/>
      <c r="Y348" s="93"/>
      <c r="Z348" s="93"/>
      <c r="AA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78"/>
      <c r="J349" s="93"/>
      <c r="K349" s="78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78"/>
      <c r="X349" s="93"/>
      <c r="Y349" s="93"/>
      <c r="Z349" s="93"/>
      <c r="AA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78"/>
      <c r="J350" s="93"/>
      <c r="K350" s="78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78"/>
      <c r="X350" s="93"/>
      <c r="Y350" s="93"/>
      <c r="Z350" s="93"/>
      <c r="AA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78"/>
      <c r="J351" s="93"/>
      <c r="K351" s="78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78"/>
      <c r="X351" s="93"/>
      <c r="Y351" s="93"/>
      <c r="Z351" s="93"/>
      <c r="AA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78"/>
      <c r="J352" s="93"/>
      <c r="K352" s="78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78"/>
      <c r="X352" s="93"/>
      <c r="Y352" s="93"/>
      <c r="Z352" s="93"/>
      <c r="AA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78"/>
      <c r="J353" s="93"/>
      <c r="K353" s="78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78"/>
      <c r="X353" s="93"/>
      <c r="Y353" s="93"/>
      <c r="Z353" s="93"/>
      <c r="AA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78"/>
      <c r="J354" s="93"/>
      <c r="K354" s="78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78"/>
      <c r="X354" s="93"/>
      <c r="Y354" s="93"/>
      <c r="Z354" s="93"/>
      <c r="AA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78"/>
      <c r="J355" s="93"/>
      <c r="K355" s="78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78"/>
      <c r="X355" s="93"/>
      <c r="Y355" s="93"/>
      <c r="Z355" s="93"/>
      <c r="AA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78"/>
      <c r="J356" s="93"/>
      <c r="K356" s="78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78"/>
      <c r="X356" s="93"/>
      <c r="Y356" s="93"/>
      <c r="Z356" s="93"/>
      <c r="AA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78"/>
      <c r="J357" s="93"/>
      <c r="K357" s="78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78"/>
      <c r="X357" s="93"/>
      <c r="Y357" s="93"/>
      <c r="Z357" s="93"/>
      <c r="AA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78"/>
      <c r="J358" s="93"/>
      <c r="K358" s="78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78"/>
      <c r="X358" s="93"/>
      <c r="Y358" s="93"/>
      <c r="Z358" s="93"/>
      <c r="AA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78"/>
      <c r="J359" s="93"/>
      <c r="K359" s="78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78"/>
      <c r="X359" s="93"/>
      <c r="Y359" s="93"/>
      <c r="Z359" s="93"/>
      <c r="AA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78"/>
      <c r="J360" s="93"/>
      <c r="K360" s="78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78"/>
      <c r="X360" s="93"/>
      <c r="Y360" s="93"/>
      <c r="Z360" s="93"/>
      <c r="AA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78"/>
      <c r="J361" s="93"/>
      <c r="K361" s="78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78"/>
      <c r="X361" s="93"/>
      <c r="Y361" s="93"/>
      <c r="Z361" s="93"/>
      <c r="AA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78"/>
      <c r="J362" s="93"/>
      <c r="K362" s="78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78"/>
      <c r="X362" s="93"/>
      <c r="Y362" s="93"/>
      <c r="Z362" s="93"/>
      <c r="AA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78"/>
      <c r="J363" s="93"/>
      <c r="K363" s="78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78"/>
      <c r="X363" s="93"/>
      <c r="Y363" s="93"/>
      <c r="Z363" s="93"/>
      <c r="AA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78"/>
      <c r="J364" s="93"/>
      <c r="K364" s="78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78"/>
      <c r="X364" s="93"/>
      <c r="Y364" s="93"/>
      <c r="Z364" s="93"/>
      <c r="AA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78"/>
      <c r="J365" s="93"/>
      <c r="K365" s="78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78"/>
      <c r="X365" s="93"/>
      <c r="Y365" s="93"/>
      <c r="Z365" s="93"/>
      <c r="AA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78"/>
      <c r="J366" s="93"/>
      <c r="K366" s="78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78"/>
      <c r="X366" s="93"/>
      <c r="Y366" s="93"/>
      <c r="Z366" s="93"/>
      <c r="AA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78"/>
      <c r="J367" s="93"/>
      <c r="K367" s="78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78"/>
      <c r="X367" s="93"/>
      <c r="Y367" s="93"/>
      <c r="Z367" s="93"/>
      <c r="AA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78"/>
      <c r="J368" s="93"/>
      <c r="K368" s="78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78"/>
      <c r="X368" s="93"/>
      <c r="Y368" s="93"/>
      <c r="Z368" s="93"/>
      <c r="AA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78"/>
      <c r="J369" s="93"/>
      <c r="K369" s="78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78"/>
      <c r="X369" s="93"/>
      <c r="Y369" s="93"/>
      <c r="Z369" s="93"/>
      <c r="AA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78"/>
      <c r="J370" s="93"/>
      <c r="K370" s="78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78"/>
      <c r="X370" s="93"/>
      <c r="Y370" s="93"/>
      <c r="Z370" s="93"/>
      <c r="AA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78"/>
      <c r="J371" s="93"/>
      <c r="K371" s="78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78"/>
      <c r="X371" s="93"/>
      <c r="Y371" s="93"/>
      <c r="Z371" s="93"/>
      <c r="AA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78"/>
      <c r="J372" s="93"/>
      <c r="K372" s="78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78"/>
      <c r="X372" s="93"/>
      <c r="Y372" s="93"/>
      <c r="Z372" s="93"/>
      <c r="AA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78"/>
      <c r="J373" s="93"/>
      <c r="K373" s="78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78"/>
      <c r="X373" s="93"/>
      <c r="Y373" s="93"/>
      <c r="Z373" s="93"/>
      <c r="AA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78"/>
      <c r="J374" s="93"/>
      <c r="K374" s="78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78"/>
      <c r="X374" s="93"/>
      <c r="Y374" s="93"/>
      <c r="Z374" s="93"/>
      <c r="AA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78"/>
      <c r="J375" s="93"/>
      <c r="K375" s="78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78"/>
      <c r="X375" s="93"/>
      <c r="Y375" s="93"/>
      <c r="Z375" s="93"/>
      <c r="AA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78"/>
      <c r="J376" s="93"/>
      <c r="K376" s="78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78"/>
      <c r="X376" s="93"/>
      <c r="Y376" s="93"/>
      <c r="Z376" s="93"/>
      <c r="AA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78"/>
      <c r="J377" s="93"/>
      <c r="K377" s="78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78"/>
      <c r="X377" s="93"/>
      <c r="Y377" s="93"/>
      <c r="Z377" s="93"/>
      <c r="AA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78"/>
      <c r="J378" s="93"/>
      <c r="K378" s="78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78"/>
      <c r="X378" s="93"/>
      <c r="Y378" s="93"/>
      <c r="Z378" s="93"/>
      <c r="AA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78"/>
      <c r="J379" s="93"/>
      <c r="K379" s="78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78"/>
      <c r="X379" s="93"/>
      <c r="Y379" s="93"/>
      <c r="Z379" s="93"/>
      <c r="AA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78"/>
      <c r="J380" s="93"/>
      <c r="K380" s="78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78"/>
      <c r="X380" s="93"/>
      <c r="Y380" s="93"/>
      <c r="Z380" s="93"/>
      <c r="AA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78"/>
      <c r="J381" s="93"/>
      <c r="K381" s="78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78"/>
      <c r="X381" s="93"/>
      <c r="Y381" s="93"/>
      <c r="Z381" s="93"/>
      <c r="AA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78"/>
      <c r="J382" s="93"/>
      <c r="K382" s="78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78"/>
      <c r="X382" s="93"/>
      <c r="Y382" s="93"/>
      <c r="Z382" s="93"/>
      <c r="AA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78"/>
      <c r="J383" s="93"/>
      <c r="K383" s="78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78"/>
      <c r="X383" s="93"/>
      <c r="Y383" s="93"/>
      <c r="Z383" s="93"/>
      <c r="AA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78"/>
      <c r="J384" s="93"/>
      <c r="K384" s="78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78"/>
      <c r="X384" s="93"/>
      <c r="Y384" s="93"/>
      <c r="Z384" s="93"/>
      <c r="AA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78"/>
      <c r="J385" s="93"/>
      <c r="K385" s="78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78"/>
      <c r="X385" s="93"/>
      <c r="Y385" s="93"/>
      <c r="Z385" s="93"/>
      <c r="AA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78"/>
      <c r="J386" s="93"/>
      <c r="K386" s="78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78"/>
      <c r="X386" s="93"/>
      <c r="Y386" s="93"/>
      <c r="Z386" s="93"/>
      <c r="AA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78"/>
      <c r="J387" s="93"/>
      <c r="K387" s="78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78"/>
      <c r="X387" s="93"/>
      <c r="Y387" s="93"/>
      <c r="Z387" s="93"/>
      <c r="AA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78"/>
      <c r="J388" s="93"/>
      <c r="K388" s="78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78"/>
      <c r="X388" s="93"/>
      <c r="Y388" s="93"/>
      <c r="Z388" s="93"/>
      <c r="AA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78"/>
      <c r="J389" s="93"/>
      <c r="K389" s="78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78"/>
      <c r="X389" s="93"/>
      <c r="Y389" s="93"/>
      <c r="Z389" s="93"/>
      <c r="AA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78"/>
      <c r="J390" s="93"/>
      <c r="K390" s="78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78"/>
      <c r="X390" s="93"/>
      <c r="Y390" s="93"/>
      <c r="Z390" s="93"/>
      <c r="AA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78"/>
      <c r="J391" s="93"/>
      <c r="K391" s="78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78"/>
      <c r="X391" s="93"/>
      <c r="Y391" s="93"/>
      <c r="Z391" s="93"/>
      <c r="AA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78"/>
      <c r="J392" s="93"/>
      <c r="K392" s="78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78"/>
      <c r="X392" s="93"/>
      <c r="Y392" s="93"/>
      <c r="Z392" s="93"/>
      <c r="AA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78"/>
      <c r="J393" s="93"/>
      <c r="K393" s="78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78"/>
      <c r="X393" s="93"/>
      <c r="Y393" s="93"/>
      <c r="Z393" s="93"/>
      <c r="AA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78"/>
      <c r="J394" s="93"/>
      <c r="K394" s="78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78"/>
      <c r="X394" s="93"/>
      <c r="Y394" s="93"/>
      <c r="Z394" s="93"/>
      <c r="AA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78"/>
      <c r="J395" s="93"/>
      <c r="K395" s="78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78"/>
      <c r="X395" s="93"/>
      <c r="Y395" s="93"/>
      <c r="Z395" s="93"/>
      <c r="AA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78"/>
      <c r="J396" s="93"/>
      <c r="K396" s="78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78"/>
      <c r="X396" s="93"/>
      <c r="Y396" s="93"/>
      <c r="Z396" s="93"/>
      <c r="AA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78"/>
      <c r="J397" s="93"/>
      <c r="K397" s="78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78"/>
      <c r="X397" s="93"/>
      <c r="Y397" s="93"/>
      <c r="Z397" s="93"/>
      <c r="AA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78"/>
      <c r="J398" s="93"/>
      <c r="K398" s="78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78"/>
      <c r="X398" s="93"/>
      <c r="Y398" s="93"/>
      <c r="Z398" s="93"/>
      <c r="AA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78"/>
      <c r="J399" s="93"/>
      <c r="K399" s="78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78"/>
      <c r="X399" s="93"/>
      <c r="Y399" s="93"/>
      <c r="Z399" s="93"/>
      <c r="AA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78"/>
      <c r="J400" s="93"/>
      <c r="K400" s="78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78"/>
      <c r="X400" s="93"/>
      <c r="Y400" s="93"/>
      <c r="Z400" s="93"/>
      <c r="AA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78"/>
      <c r="J401" s="93"/>
      <c r="K401" s="78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78"/>
      <c r="X401" s="93"/>
      <c r="Y401" s="93"/>
      <c r="Z401" s="93"/>
      <c r="AA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78"/>
      <c r="J402" s="93"/>
      <c r="K402" s="78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78"/>
      <c r="X402" s="93"/>
      <c r="Y402" s="93"/>
      <c r="Z402" s="93"/>
      <c r="AA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78"/>
      <c r="J403" s="93"/>
      <c r="K403" s="78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78"/>
      <c r="X403" s="93"/>
      <c r="Y403" s="93"/>
      <c r="Z403" s="93"/>
      <c r="AA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78"/>
      <c r="J404" s="93"/>
      <c r="K404" s="78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78"/>
      <c r="X404" s="93"/>
      <c r="Y404" s="93"/>
      <c r="Z404" s="93"/>
      <c r="AA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78"/>
      <c r="J405" s="93"/>
      <c r="K405" s="78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78"/>
      <c r="X405" s="93"/>
      <c r="Y405" s="93"/>
      <c r="Z405" s="93"/>
      <c r="AA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78"/>
      <c r="J406" s="93"/>
      <c r="K406" s="78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78"/>
      <c r="X406" s="93"/>
      <c r="Y406" s="93"/>
      <c r="Z406" s="93"/>
      <c r="AA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78"/>
      <c r="J407" s="93"/>
      <c r="K407" s="78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78"/>
      <c r="X407" s="93"/>
      <c r="Y407" s="93"/>
      <c r="Z407" s="93"/>
      <c r="AA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78"/>
      <c r="J408" s="93"/>
      <c r="K408" s="78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78"/>
      <c r="X408" s="93"/>
      <c r="Y408" s="93"/>
      <c r="Z408" s="93"/>
      <c r="AA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78"/>
      <c r="J409" s="93"/>
      <c r="K409" s="78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78"/>
      <c r="X409" s="93"/>
      <c r="Y409" s="93"/>
      <c r="Z409" s="93"/>
      <c r="AA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78"/>
      <c r="J410" s="93"/>
      <c r="K410" s="78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78"/>
      <c r="X410" s="93"/>
      <c r="Y410" s="93"/>
      <c r="Z410" s="93"/>
      <c r="AA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78"/>
      <c r="J411" s="93"/>
      <c r="K411" s="78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78"/>
      <c r="X411" s="93"/>
      <c r="Y411" s="93"/>
      <c r="Z411" s="93"/>
      <c r="AA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78"/>
      <c r="J412" s="93"/>
      <c r="K412" s="78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78"/>
      <c r="X412" s="93"/>
      <c r="Y412" s="93"/>
      <c r="Z412" s="93"/>
      <c r="AA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78"/>
      <c r="J413" s="93"/>
      <c r="K413" s="78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78"/>
      <c r="X413" s="93"/>
      <c r="Y413" s="93"/>
      <c r="Z413" s="93"/>
      <c r="AA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78"/>
      <c r="J414" s="93"/>
      <c r="K414" s="78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78"/>
      <c r="X414" s="93"/>
      <c r="Y414" s="93"/>
      <c r="Z414" s="93"/>
      <c r="AA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78"/>
      <c r="J415" s="93"/>
      <c r="K415" s="78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78"/>
      <c r="X415" s="93"/>
      <c r="Y415" s="93"/>
      <c r="Z415" s="93"/>
      <c r="AA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78"/>
      <c r="J416" s="93"/>
      <c r="K416" s="78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78"/>
      <c r="X416" s="93"/>
      <c r="Y416" s="93"/>
      <c r="Z416" s="93"/>
      <c r="AA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78"/>
      <c r="J417" s="93"/>
      <c r="K417" s="78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78"/>
      <c r="X417" s="93"/>
      <c r="Y417" s="93"/>
      <c r="Z417" s="93"/>
      <c r="AA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78"/>
      <c r="J418" s="93"/>
      <c r="K418" s="78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78"/>
      <c r="X418" s="93"/>
      <c r="Y418" s="93"/>
      <c r="Z418" s="93"/>
      <c r="AA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78"/>
      <c r="J419" s="93"/>
      <c r="K419" s="78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78"/>
      <c r="X419" s="93"/>
      <c r="Y419" s="93"/>
      <c r="Z419" s="93"/>
      <c r="AA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78"/>
      <c r="J420" s="93"/>
      <c r="K420" s="78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78"/>
      <c r="X420" s="93"/>
      <c r="Y420" s="93"/>
      <c r="Z420" s="93"/>
      <c r="AA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78"/>
      <c r="J421" s="93"/>
      <c r="K421" s="78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78"/>
      <c r="X421" s="93"/>
      <c r="Y421" s="93"/>
      <c r="Z421" s="93"/>
      <c r="AA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78"/>
      <c r="J422" s="93"/>
      <c r="K422" s="78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78"/>
      <c r="X422" s="93"/>
      <c r="Y422" s="93"/>
      <c r="Z422" s="93"/>
      <c r="AA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78"/>
      <c r="J423" s="93"/>
      <c r="K423" s="78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78"/>
      <c r="X423" s="93"/>
      <c r="Y423" s="93"/>
      <c r="Z423" s="93"/>
      <c r="AA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78"/>
      <c r="J424" s="93"/>
      <c r="K424" s="78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78"/>
      <c r="X424" s="93"/>
      <c r="Y424" s="93"/>
      <c r="Z424" s="93"/>
      <c r="AA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78"/>
      <c r="J425" s="93"/>
      <c r="K425" s="78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78"/>
      <c r="X425" s="93"/>
      <c r="Y425" s="93"/>
      <c r="Z425" s="93"/>
      <c r="AA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78"/>
      <c r="J426" s="93"/>
      <c r="K426" s="78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78"/>
      <c r="X426" s="93"/>
      <c r="Y426" s="93"/>
      <c r="Z426" s="93"/>
      <c r="AA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78"/>
      <c r="J427" s="93"/>
      <c r="K427" s="78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78"/>
      <c r="X427" s="93"/>
      <c r="Y427" s="93"/>
      <c r="Z427" s="93"/>
      <c r="AA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78"/>
      <c r="J428" s="93"/>
      <c r="K428" s="78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78"/>
      <c r="X428" s="93"/>
      <c r="Y428" s="93"/>
      <c r="Z428" s="93"/>
      <c r="AA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78"/>
      <c r="J429" s="93"/>
      <c r="K429" s="78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78"/>
      <c r="X429" s="93"/>
      <c r="Y429" s="93"/>
      <c r="Z429" s="93"/>
      <c r="AA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78"/>
      <c r="J430" s="93"/>
      <c r="K430" s="78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78"/>
      <c r="X430" s="93"/>
      <c r="Y430" s="93"/>
      <c r="Z430" s="93"/>
      <c r="AA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78"/>
      <c r="J431" s="93"/>
      <c r="K431" s="78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78"/>
      <c r="X431" s="93"/>
      <c r="Y431" s="93"/>
      <c r="Z431" s="93"/>
      <c r="AA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78"/>
      <c r="J432" s="93"/>
      <c r="K432" s="78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78"/>
      <c r="X432" s="93"/>
      <c r="Y432" s="93"/>
      <c r="Z432" s="93"/>
      <c r="AA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78"/>
      <c r="J433" s="93"/>
      <c r="K433" s="78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78"/>
      <c r="X433" s="93"/>
      <c r="Y433" s="93"/>
      <c r="Z433" s="93"/>
      <c r="AA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78"/>
      <c r="J434" s="93"/>
      <c r="K434" s="78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78"/>
      <c r="X434" s="93"/>
      <c r="Y434" s="93"/>
      <c r="Z434" s="93"/>
      <c r="AA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78"/>
      <c r="J435" s="93"/>
      <c r="K435" s="78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78"/>
      <c r="X435" s="93"/>
      <c r="Y435" s="93"/>
      <c r="Z435" s="93"/>
      <c r="AA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78"/>
      <c r="J436" s="93"/>
      <c r="K436" s="78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78"/>
      <c r="X436" s="93"/>
      <c r="Y436" s="93"/>
      <c r="Z436" s="93"/>
      <c r="AA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78"/>
      <c r="J437" s="93"/>
      <c r="K437" s="78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78"/>
      <c r="X437" s="93"/>
      <c r="Y437" s="93"/>
      <c r="Z437" s="93"/>
      <c r="AA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78"/>
      <c r="J438" s="93"/>
      <c r="K438" s="78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78"/>
      <c r="X438" s="93"/>
      <c r="Y438" s="93"/>
      <c r="Z438" s="93"/>
      <c r="AA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78"/>
      <c r="J439" s="93"/>
      <c r="K439" s="78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78"/>
      <c r="X439" s="93"/>
      <c r="Y439" s="93"/>
      <c r="Z439" s="93"/>
      <c r="AA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78"/>
      <c r="J440" s="93"/>
      <c r="K440" s="78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78"/>
      <c r="X440" s="93"/>
      <c r="Y440" s="93"/>
      <c r="Z440" s="93"/>
      <c r="AA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78"/>
      <c r="J441" s="93"/>
      <c r="K441" s="78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78"/>
      <c r="X441" s="93"/>
      <c r="Y441" s="93"/>
      <c r="Z441" s="93"/>
      <c r="AA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78"/>
      <c r="J442" s="93"/>
      <c r="K442" s="78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78"/>
      <c r="X442" s="93"/>
      <c r="Y442" s="93"/>
      <c r="Z442" s="93"/>
      <c r="AA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78"/>
      <c r="J443" s="93"/>
      <c r="K443" s="78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78"/>
      <c r="X443" s="93"/>
      <c r="Y443" s="93"/>
      <c r="Z443" s="93"/>
      <c r="AA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78"/>
      <c r="J444" s="93"/>
      <c r="K444" s="78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78"/>
      <c r="X444" s="93"/>
      <c r="Y444" s="93"/>
      <c r="Z444" s="93"/>
      <c r="AA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78"/>
      <c r="J445" s="93"/>
      <c r="K445" s="78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78"/>
      <c r="X445" s="93"/>
      <c r="Y445" s="93"/>
      <c r="Z445" s="93"/>
      <c r="AA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78"/>
      <c r="J446" s="93"/>
      <c r="K446" s="78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78"/>
      <c r="X446" s="93"/>
      <c r="Y446" s="93"/>
      <c r="Z446" s="93"/>
      <c r="AA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78"/>
      <c r="J447" s="93"/>
      <c r="K447" s="78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78"/>
      <c r="X447" s="93"/>
      <c r="Y447" s="93"/>
      <c r="Z447" s="93"/>
      <c r="AA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78"/>
      <c r="J448" s="93"/>
      <c r="K448" s="78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78"/>
      <c r="X448" s="93"/>
      <c r="Y448" s="93"/>
      <c r="Z448" s="93"/>
      <c r="AA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78"/>
      <c r="J449" s="93"/>
      <c r="K449" s="78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78"/>
      <c r="X449" s="93"/>
      <c r="Y449" s="93"/>
      <c r="Z449" s="93"/>
      <c r="AA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78"/>
      <c r="J450" s="93"/>
      <c r="K450" s="78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78"/>
      <c r="X450" s="93"/>
      <c r="Y450" s="93"/>
      <c r="Z450" s="93"/>
      <c r="AA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78"/>
      <c r="J451" s="93"/>
      <c r="K451" s="78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78"/>
      <c r="X451" s="93"/>
      <c r="Y451" s="93"/>
      <c r="Z451" s="93"/>
      <c r="AA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78"/>
      <c r="J452" s="93"/>
      <c r="K452" s="78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78"/>
      <c r="X452" s="93"/>
      <c r="Y452" s="93"/>
      <c r="Z452" s="93"/>
      <c r="AA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78"/>
      <c r="J453" s="93"/>
      <c r="K453" s="78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78"/>
      <c r="X453" s="93"/>
      <c r="Y453" s="93"/>
      <c r="Z453" s="93"/>
      <c r="AA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78"/>
      <c r="J454" s="93"/>
      <c r="K454" s="78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78"/>
      <c r="X454" s="93"/>
      <c r="Y454" s="93"/>
      <c r="Z454" s="93"/>
      <c r="AA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78"/>
      <c r="J455" s="93"/>
      <c r="K455" s="78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78"/>
      <c r="X455" s="93"/>
      <c r="Y455" s="93"/>
      <c r="Z455" s="93"/>
      <c r="AA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78"/>
      <c r="J456" s="93"/>
      <c r="K456" s="78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78"/>
      <c r="X456" s="93"/>
      <c r="Y456" s="93"/>
      <c r="Z456" s="93"/>
      <c r="AA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78"/>
      <c r="J457" s="93"/>
      <c r="K457" s="78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78"/>
      <c r="X457" s="93"/>
      <c r="Y457" s="93"/>
      <c r="Z457" s="93"/>
      <c r="AA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78"/>
      <c r="J458" s="93"/>
      <c r="K458" s="78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78"/>
      <c r="X458" s="93"/>
      <c r="Y458" s="93"/>
      <c r="Z458" s="93"/>
      <c r="AA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78"/>
      <c r="J459" s="93"/>
      <c r="K459" s="78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78"/>
      <c r="X459" s="93"/>
      <c r="Y459" s="93"/>
      <c r="Z459" s="93"/>
      <c r="AA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78"/>
      <c r="J460" s="93"/>
      <c r="K460" s="78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78"/>
      <c r="X460" s="93"/>
      <c r="Y460" s="93"/>
      <c r="Z460" s="93"/>
      <c r="AA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78"/>
      <c r="J461" s="93"/>
      <c r="K461" s="78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78"/>
      <c r="X461" s="93"/>
      <c r="Y461" s="93"/>
      <c r="Z461" s="93"/>
      <c r="AA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78"/>
      <c r="J462" s="93"/>
      <c r="K462" s="78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78"/>
      <c r="X462" s="93"/>
      <c r="Y462" s="93"/>
      <c r="Z462" s="93"/>
      <c r="AA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78"/>
      <c r="J463" s="93"/>
      <c r="K463" s="78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78"/>
      <c r="X463" s="93"/>
      <c r="Y463" s="93"/>
      <c r="Z463" s="93"/>
      <c r="AA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78"/>
      <c r="J464" s="93"/>
      <c r="K464" s="78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78"/>
      <c r="X464" s="93"/>
      <c r="Y464" s="93"/>
      <c r="Z464" s="93"/>
      <c r="AA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78"/>
      <c r="J465" s="93"/>
      <c r="K465" s="78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78"/>
      <c r="X465" s="93"/>
      <c r="Y465" s="93"/>
      <c r="Z465" s="93"/>
      <c r="AA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78"/>
      <c r="J466" s="93"/>
      <c r="K466" s="78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78"/>
      <c r="X466" s="93"/>
      <c r="Y466" s="93"/>
      <c r="Z466" s="93"/>
      <c r="AA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78"/>
      <c r="J467" s="93"/>
      <c r="K467" s="78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78"/>
      <c r="X467" s="93"/>
      <c r="Y467" s="93"/>
      <c r="Z467" s="93"/>
      <c r="AA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78"/>
      <c r="J468" s="93"/>
      <c r="K468" s="78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78"/>
      <c r="X468" s="93"/>
      <c r="Y468" s="93"/>
      <c r="Z468" s="93"/>
      <c r="AA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78"/>
      <c r="J469" s="93"/>
      <c r="K469" s="78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78"/>
      <c r="X469" s="93"/>
      <c r="Y469" s="93"/>
      <c r="Z469" s="93"/>
      <c r="AA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78"/>
      <c r="J470" s="93"/>
      <c r="K470" s="78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78"/>
      <c r="X470" s="93"/>
      <c r="Y470" s="93"/>
      <c r="Z470" s="93"/>
      <c r="AA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78"/>
      <c r="J471" s="93"/>
      <c r="K471" s="78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78"/>
      <c r="X471" s="93"/>
      <c r="Y471" s="93"/>
      <c r="Z471" s="93"/>
      <c r="AA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78"/>
      <c r="J472" s="93"/>
      <c r="K472" s="78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78"/>
      <c r="X472" s="93"/>
      <c r="Y472" s="93"/>
      <c r="Z472" s="93"/>
      <c r="AA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78"/>
      <c r="J473" s="93"/>
      <c r="K473" s="78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78"/>
      <c r="X473" s="93"/>
      <c r="Y473" s="93"/>
      <c r="Z473" s="93"/>
      <c r="AA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78"/>
      <c r="J474" s="93"/>
      <c r="K474" s="78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78"/>
      <c r="X474" s="93"/>
      <c r="Y474" s="93"/>
      <c r="Z474" s="93"/>
      <c r="AA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78"/>
      <c r="J475" s="93"/>
      <c r="K475" s="78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78"/>
      <c r="X475" s="93"/>
      <c r="Y475" s="93"/>
      <c r="Z475" s="93"/>
      <c r="AA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78"/>
      <c r="J476" s="93"/>
      <c r="K476" s="78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78"/>
      <c r="X476" s="93"/>
      <c r="Y476" s="93"/>
      <c r="Z476" s="93"/>
      <c r="AA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78"/>
      <c r="J477" s="93"/>
      <c r="K477" s="78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78"/>
      <c r="X477" s="93"/>
      <c r="Y477" s="93"/>
      <c r="Z477" s="93"/>
      <c r="AA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78"/>
      <c r="J478" s="93"/>
      <c r="K478" s="78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78"/>
      <c r="X478" s="93"/>
      <c r="Y478" s="93"/>
      <c r="Z478" s="93"/>
      <c r="AA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78"/>
      <c r="J479" s="93"/>
      <c r="K479" s="78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78"/>
      <c r="X479" s="93"/>
      <c r="Y479" s="93"/>
      <c r="Z479" s="93"/>
      <c r="AA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78"/>
      <c r="J480" s="93"/>
      <c r="K480" s="78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78"/>
      <c r="X480" s="93"/>
      <c r="Y480" s="93"/>
      <c r="Z480" s="93"/>
      <c r="AA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78"/>
      <c r="J481" s="93"/>
      <c r="K481" s="78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78"/>
      <c r="X481" s="93"/>
      <c r="Y481" s="93"/>
      <c r="Z481" s="93"/>
      <c r="AA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78"/>
      <c r="J482" s="93"/>
      <c r="K482" s="78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78"/>
      <c r="X482" s="93"/>
      <c r="Y482" s="93"/>
      <c r="Z482" s="93"/>
      <c r="AA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78"/>
      <c r="J483" s="93"/>
      <c r="K483" s="78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78"/>
      <c r="X483" s="93"/>
      <c r="Y483" s="93"/>
      <c r="Z483" s="93"/>
      <c r="AA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78"/>
      <c r="J484" s="93"/>
      <c r="K484" s="78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78"/>
      <c r="X484" s="93"/>
      <c r="Y484" s="93"/>
      <c r="Z484" s="93"/>
      <c r="AA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78"/>
      <c r="J485" s="93"/>
      <c r="K485" s="78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78"/>
      <c r="X485" s="93"/>
      <c r="Y485" s="93"/>
      <c r="Z485" s="93"/>
      <c r="AA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78"/>
      <c r="J486" s="93"/>
      <c r="K486" s="78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78"/>
      <c r="X486" s="93"/>
      <c r="Y486" s="93"/>
      <c r="Z486" s="93"/>
      <c r="AA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78"/>
      <c r="J487" s="93"/>
      <c r="K487" s="78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78"/>
      <c r="X487" s="93"/>
      <c r="Y487" s="93"/>
      <c r="Z487" s="93"/>
      <c r="AA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78"/>
      <c r="J488" s="93"/>
      <c r="K488" s="78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78"/>
      <c r="X488" s="93"/>
      <c r="Y488" s="93"/>
      <c r="Z488" s="93"/>
      <c r="AA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78"/>
      <c r="J489" s="93"/>
      <c r="K489" s="78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78"/>
      <c r="X489" s="93"/>
      <c r="Y489" s="93"/>
      <c r="Z489" s="93"/>
      <c r="AA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78"/>
      <c r="J490" s="93"/>
      <c r="K490" s="78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78"/>
      <c r="X490" s="93"/>
      <c r="Y490" s="93"/>
      <c r="Z490" s="93"/>
      <c r="AA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78"/>
      <c r="J491" s="93"/>
      <c r="K491" s="78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78"/>
      <c r="X491" s="93"/>
      <c r="Y491" s="93"/>
      <c r="Z491" s="93"/>
      <c r="AA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78"/>
      <c r="J492" s="93"/>
      <c r="K492" s="78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78"/>
      <c r="X492" s="93"/>
      <c r="Y492" s="93"/>
      <c r="Z492" s="93"/>
      <c r="AA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78"/>
      <c r="J493" s="93"/>
      <c r="K493" s="78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78"/>
      <c r="X493" s="93"/>
      <c r="Y493" s="93"/>
      <c r="Z493" s="93"/>
      <c r="AA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78"/>
      <c r="J494" s="93"/>
      <c r="K494" s="78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78"/>
      <c r="X494" s="93"/>
      <c r="Y494" s="93"/>
      <c r="Z494" s="93"/>
      <c r="AA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78"/>
      <c r="J495" s="93"/>
      <c r="K495" s="78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78"/>
      <c r="X495" s="93"/>
      <c r="Y495" s="93"/>
      <c r="Z495" s="93"/>
      <c r="AA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78"/>
      <c r="J496" s="93"/>
      <c r="K496" s="78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78"/>
      <c r="X496" s="93"/>
      <c r="Y496" s="93"/>
      <c r="Z496" s="93"/>
      <c r="AA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78"/>
      <c r="J497" s="93"/>
      <c r="K497" s="78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78"/>
      <c r="X497" s="93"/>
      <c r="Y497" s="93"/>
      <c r="Z497" s="93"/>
      <c r="AA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78"/>
      <c r="J498" s="93"/>
      <c r="K498" s="78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78"/>
      <c r="X498" s="93"/>
      <c r="Y498" s="93"/>
      <c r="Z498" s="93"/>
      <c r="AA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78"/>
      <c r="J499" s="93"/>
      <c r="K499" s="78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78"/>
      <c r="X499" s="93"/>
      <c r="Y499" s="93"/>
      <c r="Z499" s="93"/>
      <c r="AA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78"/>
      <c r="J500" s="93"/>
      <c r="K500" s="78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78"/>
      <c r="X500" s="93"/>
      <c r="Y500" s="93"/>
      <c r="Z500" s="93"/>
      <c r="AA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78"/>
      <c r="J501" s="93"/>
      <c r="K501" s="78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78"/>
      <c r="X501" s="93"/>
      <c r="Y501" s="93"/>
      <c r="Z501" s="93"/>
      <c r="AA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78"/>
      <c r="J502" s="93"/>
      <c r="K502" s="78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78"/>
      <c r="X502" s="93"/>
      <c r="Y502" s="93"/>
      <c r="Z502" s="93"/>
      <c r="AA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78"/>
      <c r="J503" s="93"/>
      <c r="K503" s="78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78"/>
      <c r="X503" s="93"/>
      <c r="Y503" s="93"/>
      <c r="Z503" s="93"/>
      <c r="AA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78"/>
      <c r="J504" s="93"/>
      <c r="K504" s="78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78"/>
      <c r="X504" s="93"/>
      <c r="Y504" s="93"/>
      <c r="Z504" s="93"/>
      <c r="AA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78"/>
      <c r="J505" s="93"/>
      <c r="K505" s="78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78"/>
      <c r="X505" s="93"/>
      <c r="Y505" s="93"/>
      <c r="Z505" s="93"/>
      <c r="AA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78"/>
      <c r="J506" s="93"/>
      <c r="K506" s="78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78"/>
      <c r="X506" s="93"/>
      <c r="Y506" s="93"/>
      <c r="Z506" s="93"/>
      <c r="AA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78"/>
      <c r="J507" s="93"/>
      <c r="K507" s="78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78"/>
      <c r="X507" s="93"/>
      <c r="Y507" s="93"/>
      <c r="Z507" s="93"/>
      <c r="AA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78"/>
      <c r="J508" s="93"/>
      <c r="K508" s="78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78"/>
      <c r="X508" s="93"/>
      <c r="Y508" s="93"/>
      <c r="Z508" s="93"/>
      <c r="AA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78"/>
      <c r="J509" s="93"/>
      <c r="K509" s="78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78"/>
      <c r="X509" s="93"/>
      <c r="Y509" s="93"/>
      <c r="Z509" s="93"/>
      <c r="AA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78"/>
      <c r="J510" s="93"/>
      <c r="K510" s="78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78"/>
      <c r="X510" s="93"/>
      <c r="Y510" s="93"/>
      <c r="Z510" s="93"/>
      <c r="AA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78"/>
      <c r="J511" s="93"/>
      <c r="K511" s="78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78"/>
      <c r="X511" s="93"/>
      <c r="Y511" s="93"/>
      <c r="Z511" s="93"/>
      <c r="AA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78"/>
      <c r="J512" s="93"/>
      <c r="K512" s="78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78"/>
      <c r="X512" s="93"/>
      <c r="Y512" s="93"/>
      <c r="Z512" s="93"/>
      <c r="AA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78"/>
      <c r="J513" s="93"/>
      <c r="K513" s="78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78"/>
      <c r="X513" s="93"/>
      <c r="Y513" s="93"/>
      <c r="Z513" s="93"/>
      <c r="AA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78"/>
      <c r="J514" s="93"/>
      <c r="K514" s="78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78"/>
      <c r="X514" s="93"/>
      <c r="Y514" s="93"/>
      <c r="Z514" s="93"/>
      <c r="AA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78"/>
      <c r="J515" s="93"/>
      <c r="K515" s="78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78"/>
      <c r="X515" s="93"/>
      <c r="Y515" s="93"/>
      <c r="Z515" s="93"/>
      <c r="AA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78"/>
      <c r="J516" s="93"/>
      <c r="K516" s="78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78"/>
      <c r="X516" s="93"/>
      <c r="Y516" s="93"/>
      <c r="Z516" s="93"/>
      <c r="AA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78"/>
      <c r="J517" s="93"/>
      <c r="K517" s="78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78"/>
      <c r="X517" s="93"/>
      <c r="Y517" s="93"/>
      <c r="Z517" s="93"/>
      <c r="AA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78"/>
      <c r="J518" s="93"/>
      <c r="K518" s="78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78"/>
      <c r="X518" s="93"/>
      <c r="Y518" s="93"/>
      <c r="Z518" s="93"/>
      <c r="AA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78"/>
      <c r="J519" s="93"/>
      <c r="K519" s="78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78"/>
      <c r="X519" s="93"/>
      <c r="Y519" s="93"/>
      <c r="Z519" s="93"/>
      <c r="AA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78"/>
      <c r="J520" s="93"/>
      <c r="K520" s="78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78"/>
      <c r="X520" s="93"/>
      <c r="Y520" s="93"/>
      <c r="Z520" s="93"/>
      <c r="AA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78"/>
      <c r="J521" s="93"/>
      <c r="K521" s="78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78"/>
      <c r="X521" s="93"/>
      <c r="Y521" s="93"/>
      <c r="Z521" s="93"/>
      <c r="AA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78"/>
      <c r="J522" s="93"/>
      <c r="K522" s="78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78"/>
      <c r="X522" s="93"/>
      <c r="Y522" s="93"/>
      <c r="Z522" s="93"/>
      <c r="AA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78"/>
      <c r="J523" s="93"/>
      <c r="K523" s="78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78"/>
      <c r="X523" s="93"/>
      <c r="Y523" s="93"/>
      <c r="Z523" s="93"/>
      <c r="AA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78"/>
      <c r="J524" s="93"/>
      <c r="K524" s="78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78"/>
      <c r="X524" s="93"/>
      <c r="Y524" s="93"/>
      <c r="Z524" s="93"/>
      <c r="AA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78"/>
      <c r="J525" s="93"/>
      <c r="K525" s="78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78"/>
      <c r="X525" s="93"/>
      <c r="Y525" s="93"/>
      <c r="Z525" s="93"/>
      <c r="AA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78"/>
      <c r="J526" s="93"/>
      <c r="K526" s="78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78"/>
      <c r="X526" s="93"/>
      <c r="Y526" s="93"/>
      <c r="Z526" s="93"/>
      <c r="AA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78"/>
      <c r="J527" s="93"/>
      <c r="K527" s="78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78"/>
      <c r="X527" s="93"/>
      <c r="Y527" s="93"/>
      <c r="Z527" s="93"/>
      <c r="AA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78"/>
      <c r="J528" s="93"/>
      <c r="K528" s="78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78"/>
      <c r="X528" s="93"/>
      <c r="Y528" s="93"/>
      <c r="Z528" s="93"/>
      <c r="AA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78"/>
      <c r="J529" s="93"/>
      <c r="K529" s="78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78"/>
      <c r="X529" s="93"/>
      <c r="Y529" s="93"/>
      <c r="Z529" s="93"/>
      <c r="AA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78"/>
      <c r="J530" s="93"/>
      <c r="K530" s="78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78"/>
      <c r="X530" s="93"/>
      <c r="Y530" s="93"/>
      <c r="Z530" s="93"/>
      <c r="AA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78"/>
      <c r="J531" s="93"/>
      <c r="K531" s="78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78"/>
      <c r="X531" s="93"/>
      <c r="Y531" s="93"/>
      <c r="Z531" s="93"/>
      <c r="AA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78"/>
      <c r="J532" s="93"/>
      <c r="K532" s="78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78"/>
      <c r="X532" s="93"/>
      <c r="Y532" s="93"/>
      <c r="Z532" s="93"/>
      <c r="AA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78"/>
      <c r="J533" s="93"/>
      <c r="K533" s="78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78"/>
      <c r="X533" s="93"/>
      <c r="Y533" s="93"/>
      <c r="Z533" s="93"/>
      <c r="AA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78"/>
      <c r="J534" s="93"/>
      <c r="K534" s="78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78"/>
      <c r="X534" s="93"/>
      <c r="Y534" s="93"/>
      <c r="Z534" s="93"/>
      <c r="AA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78"/>
      <c r="J535" s="93"/>
      <c r="K535" s="78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78"/>
      <c r="X535" s="93"/>
      <c r="Y535" s="93"/>
      <c r="Z535" s="93"/>
      <c r="AA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78"/>
      <c r="J536" s="93"/>
      <c r="K536" s="78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78"/>
      <c r="X536" s="93"/>
      <c r="Y536" s="93"/>
      <c r="Z536" s="93"/>
      <c r="AA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78"/>
      <c r="J537" s="93"/>
      <c r="K537" s="78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78"/>
      <c r="X537" s="93"/>
      <c r="Y537" s="93"/>
      <c r="Z537" s="93"/>
      <c r="AA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78"/>
      <c r="J538" s="93"/>
      <c r="K538" s="78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78"/>
      <c r="X538" s="93"/>
      <c r="Y538" s="93"/>
      <c r="Z538" s="93"/>
      <c r="AA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78"/>
      <c r="J539" s="93"/>
      <c r="K539" s="78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78"/>
      <c r="X539" s="93"/>
      <c r="Y539" s="93"/>
      <c r="Z539" s="93"/>
      <c r="AA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78"/>
      <c r="J540" s="93"/>
      <c r="K540" s="78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78"/>
      <c r="X540" s="93"/>
      <c r="Y540" s="93"/>
      <c r="Z540" s="93"/>
      <c r="AA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78"/>
      <c r="J541" s="93"/>
      <c r="K541" s="78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78"/>
      <c r="X541" s="93"/>
      <c r="Y541" s="93"/>
      <c r="Z541" s="93"/>
      <c r="AA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78"/>
      <c r="J542" s="93"/>
      <c r="K542" s="78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78"/>
      <c r="X542" s="93"/>
      <c r="Y542" s="93"/>
      <c r="Z542" s="93"/>
      <c r="AA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78"/>
      <c r="J543" s="93"/>
      <c r="K543" s="78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78"/>
      <c r="X543" s="93"/>
      <c r="Y543" s="93"/>
      <c r="Z543" s="93"/>
      <c r="AA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78"/>
      <c r="J544" s="93"/>
      <c r="K544" s="78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78"/>
      <c r="X544" s="93"/>
      <c r="Y544" s="93"/>
      <c r="Z544" s="93"/>
      <c r="AA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78"/>
      <c r="J545" s="93"/>
      <c r="K545" s="78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78"/>
      <c r="X545" s="93"/>
      <c r="Y545" s="93"/>
      <c r="Z545" s="93"/>
      <c r="AA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78"/>
      <c r="J546" s="93"/>
      <c r="K546" s="78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78"/>
      <c r="X546" s="93"/>
      <c r="Y546" s="93"/>
      <c r="Z546" s="93"/>
      <c r="AA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78"/>
      <c r="J547" s="93"/>
      <c r="K547" s="78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78"/>
      <c r="X547" s="93"/>
      <c r="Y547" s="93"/>
      <c r="Z547" s="93"/>
      <c r="AA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78"/>
      <c r="J548" s="93"/>
      <c r="K548" s="78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78"/>
      <c r="X548" s="93"/>
      <c r="Y548" s="93"/>
      <c r="Z548" s="93"/>
      <c r="AA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78"/>
      <c r="J549" s="93"/>
      <c r="K549" s="78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78"/>
      <c r="X549" s="93"/>
      <c r="Y549" s="93"/>
      <c r="Z549" s="93"/>
      <c r="AA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78"/>
      <c r="J550" s="93"/>
      <c r="K550" s="78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78"/>
      <c r="X550" s="93"/>
      <c r="Y550" s="93"/>
      <c r="Z550" s="93"/>
      <c r="AA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78"/>
      <c r="J551" s="93"/>
      <c r="K551" s="78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78"/>
      <c r="X551" s="93"/>
      <c r="Y551" s="93"/>
      <c r="Z551" s="93"/>
      <c r="AA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78"/>
      <c r="J552" s="93"/>
      <c r="K552" s="78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78"/>
      <c r="X552" s="93"/>
      <c r="Y552" s="93"/>
      <c r="Z552" s="93"/>
      <c r="AA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78"/>
      <c r="J553" s="93"/>
      <c r="K553" s="78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78"/>
      <c r="X553" s="93"/>
      <c r="Y553" s="93"/>
      <c r="Z553" s="93"/>
      <c r="AA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78"/>
      <c r="J554" s="93"/>
      <c r="K554" s="78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78"/>
      <c r="X554" s="93"/>
      <c r="Y554" s="93"/>
      <c r="Z554" s="93"/>
      <c r="AA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78"/>
      <c r="J555" s="93"/>
      <c r="K555" s="78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78"/>
      <c r="X555" s="93"/>
      <c r="Y555" s="93"/>
      <c r="Z555" s="93"/>
      <c r="AA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78"/>
      <c r="J556" s="93"/>
      <c r="K556" s="78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78"/>
      <c r="X556" s="93"/>
      <c r="Y556" s="93"/>
      <c r="Z556" s="93"/>
      <c r="AA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78"/>
      <c r="J557" s="93"/>
      <c r="K557" s="78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78"/>
      <c r="X557" s="93"/>
      <c r="Y557" s="93"/>
      <c r="Z557" s="93"/>
      <c r="AA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78"/>
      <c r="J558" s="93"/>
      <c r="K558" s="78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78"/>
      <c r="X558" s="93"/>
      <c r="Y558" s="93"/>
      <c r="Z558" s="93"/>
      <c r="AA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78"/>
      <c r="J559" s="93"/>
      <c r="K559" s="78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78"/>
      <c r="X559" s="93"/>
      <c r="Y559" s="93"/>
      <c r="Z559" s="93"/>
      <c r="AA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78"/>
      <c r="J560" s="93"/>
      <c r="K560" s="78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78"/>
      <c r="X560" s="93"/>
      <c r="Y560" s="93"/>
      <c r="Z560" s="93"/>
      <c r="AA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78"/>
      <c r="J561" s="93"/>
      <c r="K561" s="78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78"/>
      <c r="X561" s="93"/>
      <c r="Y561" s="93"/>
      <c r="Z561" s="93"/>
      <c r="AA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78"/>
      <c r="J562" s="93"/>
      <c r="K562" s="78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78"/>
      <c r="X562" s="93"/>
      <c r="Y562" s="93"/>
      <c r="Z562" s="93"/>
      <c r="AA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78"/>
      <c r="J563" s="93"/>
      <c r="K563" s="78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78"/>
      <c r="X563" s="93"/>
      <c r="Y563" s="93"/>
      <c r="Z563" s="93"/>
      <c r="AA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78"/>
      <c r="J564" s="93"/>
      <c r="K564" s="78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78"/>
      <c r="X564" s="93"/>
      <c r="Y564" s="93"/>
      <c r="Z564" s="93"/>
      <c r="AA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78"/>
      <c r="J565" s="93"/>
      <c r="K565" s="78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78"/>
      <c r="X565" s="93"/>
      <c r="Y565" s="93"/>
      <c r="Z565" s="93"/>
      <c r="AA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78"/>
      <c r="J566" s="93"/>
      <c r="K566" s="78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78"/>
      <c r="X566" s="93"/>
      <c r="Y566" s="93"/>
      <c r="Z566" s="93"/>
      <c r="AA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78"/>
      <c r="J567" s="93"/>
      <c r="K567" s="78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78"/>
      <c r="X567" s="93"/>
      <c r="Y567" s="93"/>
      <c r="Z567" s="93"/>
      <c r="AA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78"/>
      <c r="J568" s="93"/>
      <c r="K568" s="78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78"/>
      <c r="X568" s="93"/>
      <c r="Y568" s="93"/>
      <c r="Z568" s="93"/>
      <c r="AA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78"/>
      <c r="J569" s="93"/>
      <c r="K569" s="78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78"/>
      <c r="X569" s="93"/>
      <c r="Y569" s="93"/>
      <c r="Z569" s="93"/>
      <c r="AA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78"/>
      <c r="J570" s="93"/>
      <c r="K570" s="78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78"/>
      <c r="X570" s="93"/>
      <c r="Y570" s="93"/>
      <c r="Z570" s="93"/>
      <c r="AA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78"/>
      <c r="J571" s="93"/>
      <c r="K571" s="78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78"/>
      <c r="X571" s="93"/>
      <c r="Y571" s="93"/>
      <c r="Z571" s="93"/>
      <c r="AA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78"/>
      <c r="J572" s="93"/>
      <c r="K572" s="78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78"/>
      <c r="X572" s="93"/>
      <c r="Y572" s="93"/>
      <c r="Z572" s="93"/>
      <c r="AA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78"/>
      <c r="J573" s="93"/>
      <c r="K573" s="78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78"/>
      <c r="X573" s="93"/>
      <c r="Y573" s="93"/>
      <c r="Z573" s="93"/>
      <c r="AA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78"/>
      <c r="J574" s="93"/>
      <c r="K574" s="78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78"/>
      <c r="X574" s="93"/>
      <c r="Y574" s="93"/>
      <c r="Z574" s="93"/>
      <c r="AA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78"/>
      <c r="J575" s="93"/>
      <c r="K575" s="78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78"/>
      <c r="X575" s="93"/>
      <c r="Y575" s="93"/>
      <c r="Z575" s="93"/>
      <c r="AA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78"/>
      <c r="J576" s="93"/>
      <c r="K576" s="78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78"/>
      <c r="X576" s="93"/>
      <c r="Y576" s="93"/>
      <c r="Z576" s="93"/>
      <c r="AA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78"/>
      <c r="J577" s="93"/>
      <c r="K577" s="78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78"/>
      <c r="X577" s="93"/>
      <c r="Y577" s="93"/>
      <c r="Z577" s="93"/>
      <c r="AA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78"/>
      <c r="J578" s="93"/>
      <c r="K578" s="78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78"/>
      <c r="X578" s="93"/>
      <c r="Y578" s="93"/>
      <c r="Z578" s="93"/>
      <c r="AA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78"/>
      <c r="J579" s="93"/>
      <c r="K579" s="78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78"/>
      <c r="X579" s="93"/>
      <c r="Y579" s="93"/>
      <c r="Z579" s="93"/>
      <c r="AA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78"/>
      <c r="J580" s="93"/>
      <c r="K580" s="78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78"/>
      <c r="X580" s="93"/>
      <c r="Y580" s="93"/>
      <c r="Z580" s="93"/>
      <c r="AA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78"/>
      <c r="J581" s="93"/>
      <c r="K581" s="78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78"/>
      <c r="X581" s="93"/>
      <c r="Y581" s="93"/>
      <c r="Z581" s="93"/>
      <c r="AA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78"/>
      <c r="J582" s="93"/>
      <c r="K582" s="78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78"/>
      <c r="X582" s="93"/>
      <c r="Y582" s="93"/>
      <c r="Z582" s="93"/>
      <c r="AA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78"/>
      <c r="J583" s="93"/>
      <c r="K583" s="78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78"/>
      <c r="X583" s="93"/>
      <c r="Y583" s="93"/>
      <c r="Z583" s="93"/>
      <c r="AA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78"/>
      <c r="J584" s="93"/>
      <c r="K584" s="78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78"/>
      <c r="X584" s="93"/>
      <c r="Y584" s="93"/>
      <c r="Z584" s="93"/>
      <c r="AA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78"/>
      <c r="J585" s="93"/>
      <c r="K585" s="78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78"/>
      <c r="X585" s="93"/>
      <c r="Y585" s="93"/>
      <c r="Z585" s="93"/>
      <c r="AA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78"/>
      <c r="J586" s="93"/>
      <c r="K586" s="78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78"/>
      <c r="X586" s="93"/>
      <c r="Y586" s="93"/>
      <c r="Z586" s="93"/>
      <c r="AA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78"/>
      <c r="J587" s="93"/>
      <c r="K587" s="78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78"/>
      <c r="X587" s="93"/>
      <c r="Y587" s="93"/>
      <c r="Z587" s="93"/>
      <c r="AA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78"/>
      <c r="J588" s="93"/>
      <c r="K588" s="78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78"/>
      <c r="X588" s="93"/>
      <c r="Y588" s="93"/>
      <c r="Z588" s="93"/>
      <c r="AA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78"/>
      <c r="J589" s="93"/>
      <c r="K589" s="78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78"/>
      <c r="X589" s="93"/>
      <c r="Y589" s="93"/>
      <c r="Z589" s="93"/>
      <c r="AA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78"/>
      <c r="J590" s="93"/>
      <c r="K590" s="78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78"/>
      <c r="X590" s="93"/>
      <c r="Y590" s="93"/>
      <c r="Z590" s="93"/>
      <c r="AA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78"/>
      <c r="J591" s="93"/>
      <c r="K591" s="78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78"/>
      <c r="X591" s="93"/>
      <c r="Y591" s="93"/>
      <c r="Z591" s="93"/>
      <c r="AA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78"/>
      <c r="J592" s="93"/>
      <c r="K592" s="78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78"/>
      <c r="X592" s="93"/>
      <c r="Y592" s="93"/>
      <c r="Z592" s="93"/>
      <c r="AA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78"/>
      <c r="J593" s="93"/>
      <c r="K593" s="78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78"/>
      <c r="X593" s="93"/>
      <c r="Y593" s="93"/>
      <c r="Z593" s="93"/>
      <c r="AA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78"/>
      <c r="J594" s="93"/>
      <c r="K594" s="78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78"/>
      <c r="X594" s="93"/>
      <c r="Y594" s="93"/>
      <c r="Z594" s="93"/>
      <c r="AA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78"/>
      <c r="J595" s="93"/>
      <c r="K595" s="78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78"/>
      <c r="X595" s="93"/>
      <c r="Y595" s="93"/>
      <c r="Z595" s="93"/>
      <c r="AA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78"/>
      <c r="J596" s="93"/>
      <c r="K596" s="78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78"/>
      <c r="X596" s="93"/>
      <c r="Y596" s="93"/>
      <c r="Z596" s="93"/>
      <c r="AA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78"/>
      <c r="J597" s="93"/>
      <c r="K597" s="78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78"/>
      <c r="X597" s="93"/>
      <c r="Y597" s="93"/>
      <c r="Z597" s="93"/>
      <c r="AA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78"/>
      <c r="J598" s="93"/>
      <c r="K598" s="78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78"/>
      <c r="X598" s="93"/>
      <c r="Y598" s="93"/>
      <c r="Z598" s="93"/>
      <c r="AA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78"/>
      <c r="J599" s="93"/>
      <c r="K599" s="78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78"/>
      <c r="X599" s="93"/>
      <c r="Y599" s="93"/>
      <c r="Z599" s="93"/>
      <c r="AA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78"/>
      <c r="J600" s="93"/>
      <c r="K600" s="78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78"/>
      <c r="X600" s="93"/>
      <c r="Y600" s="93"/>
      <c r="Z600" s="93"/>
      <c r="AA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78"/>
      <c r="J601" s="93"/>
      <c r="K601" s="78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78"/>
      <c r="X601" s="93"/>
      <c r="Y601" s="93"/>
      <c r="Z601" s="93"/>
      <c r="AA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78"/>
      <c r="J602" s="93"/>
      <c r="K602" s="78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78"/>
      <c r="X602" s="93"/>
      <c r="Y602" s="93"/>
      <c r="Z602" s="93"/>
      <c r="AA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78"/>
      <c r="J603" s="93"/>
      <c r="K603" s="78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78"/>
      <c r="X603" s="93"/>
      <c r="Y603" s="93"/>
      <c r="Z603" s="93"/>
      <c r="AA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78"/>
      <c r="J604" s="93"/>
      <c r="K604" s="78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78"/>
      <c r="X604" s="93"/>
      <c r="Y604" s="93"/>
      <c r="Z604" s="93"/>
      <c r="AA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78"/>
      <c r="J605" s="93"/>
      <c r="K605" s="78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78"/>
      <c r="X605" s="93"/>
      <c r="Y605" s="93"/>
      <c r="Z605" s="93"/>
      <c r="AA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78"/>
      <c r="J606" s="93"/>
      <c r="K606" s="78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78"/>
      <c r="X606" s="93"/>
      <c r="Y606" s="93"/>
      <c r="Z606" s="93"/>
      <c r="AA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78"/>
      <c r="J607" s="93"/>
      <c r="K607" s="78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78"/>
      <c r="X607" s="93"/>
      <c r="Y607" s="93"/>
      <c r="Z607" s="93"/>
      <c r="AA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78"/>
      <c r="J608" s="93"/>
      <c r="K608" s="78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78"/>
      <c r="X608" s="93"/>
      <c r="Y608" s="93"/>
      <c r="Z608" s="93"/>
      <c r="AA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78"/>
      <c r="J609" s="93"/>
      <c r="K609" s="78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78"/>
      <c r="X609" s="93"/>
      <c r="Y609" s="93"/>
      <c r="Z609" s="93"/>
      <c r="AA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78"/>
      <c r="J610" s="93"/>
      <c r="K610" s="78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78"/>
      <c r="X610" s="93"/>
      <c r="Y610" s="93"/>
      <c r="Z610" s="93"/>
      <c r="AA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78"/>
      <c r="J611" s="93"/>
      <c r="K611" s="78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78"/>
      <c r="X611" s="93"/>
      <c r="Y611" s="93"/>
      <c r="Z611" s="93"/>
      <c r="AA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78"/>
      <c r="J612" s="93"/>
      <c r="K612" s="78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78"/>
      <c r="X612" s="93"/>
      <c r="Y612" s="93"/>
      <c r="Z612" s="93"/>
      <c r="AA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78"/>
      <c r="J613" s="93"/>
      <c r="K613" s="78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78"/>
      <c r="X613" s="93"/>
      <c r="Y613" s="93"/>
      <c r="Z613" s="93"/>
      <c r="AA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78"/>
      <c r="J614" s="93"/>
      <c r="K614" s="78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78"/>
      <c r="X614" s="93"/>
      <c r="Y614" s="93"/>
      <c r="Z614" s="93"/>
      <c r="AA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78"/>
      <c r="J615" s="93"/>
      <c r="K615" s="78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78"/>
      <c r="X615" s="93"/>
      <c r="Y615" s="93"/>
      <c r="Z615" s="93"/>
      <c r="AA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78"/>
      <c r="J616" s="93"/>
      <c r="K616" s="78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78"/>
      <c r="X616" s="93"/>
      <c r="Y616" s="93"/>
      <c r="Z616" s="93"/>
      <c r="AA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78"/>
      <c r="J617" s="93"/>
      <c r="K617" s="78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78"/>
      <c r="X617" s="93"/>
      <c r="Y617" s="93"/>
      <c r="Z617" s="93"/>
      <c r="AA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78"/>
      <c r="J618" s="93"/>
      <c r="K618" s="78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78"/>
      <c r="X618" s="93"/>
      <c r="Y618" s="93"/>
      <c r="Z618" s="93"/>
      <c r="AA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78"/>
      <c r="J619" s="93"/>
      <c r="K619" s="78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78"/>
      <c r="X619" s="93"/>
      <c r="Y619" s="93"/>
      <c r="Z619" s="93"/>
      <c r="AA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78"/>
      <c r="J620" s="93"/>
      <c r="K620" s="78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78"/>
      <c r="X620" s="93"/>
      <c r="Y620" s="93"/>
      <c r="Z620" s="93"/>
      <c r="AA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78"/>
      <c r="J621" s="93"/>
      <c r="K621" s="78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78"/>
      <c r="X621" s="93"/>
      <c r="Y621" s="93"/>
      <c r="Z621" s="93"/>
      <c r="AA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78"/>
      <c r="J622" s="93"/>
      <c r="K622" s="78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78"/>
      <c r="X622" s="93"/>
      <c r="Y622" s="93"/>
      <c r="Z622" s="93"/>
      <c r="AA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78"/>
      <c r="J623" s="93"/>
      <c r="K623" s="78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78"/>
      <c r="X623" s="93"/>
      <c r="Y623" s="93"/>
      <c r="Z623" s="93"/>
      <c r="AA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78"/>
      <c r="J624" s="93"/>
      <c r="K624" s="78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78"/>
      <c r="X624" s="93"/>
      <c r="Y624" s="93"/>
      <c r="Z624" s="93"/>
      <c r="AA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78"/>
      <c r="J625" s="93"/>
      <c r="K625" s="78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78"/>
      <c r="X625" s="93"/>
      <c r="Y625" s="93"/>
      <c r="Z625" s="93"/>
      <c r="AA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78"/>
      <c r="J626" s="93"/>
      <c r="K626" s="78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78"/>
      <c r="X626" s="93"/>
      <c r="Y626" s="93"/>
      <c r="Z626" s="93"/>
      <c r="AA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78"/>
      <c r="J627" s="93"/>
      <c r="K627" s="78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78"/>
      <c r="X627" s="93"/>
      <c r="Y627" s="93"/>
      <c r="Z627" s="93"/>
      <c r="AA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78"/>
      <c r="J628" s="93"/>
      <c r="K628" s="78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78"/>
      <c r="X628" s="93"/>
      <c r="Y628" s="93"/>
      <c r="Z628" s="93"/>
      <c r="AA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78"/>
      <c r="J629" s="93"/>
      <c r="K629" s="78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78"/>
      <c r="X629" s="93"/>
      <c r="Y629" s="93"/>
      <c r="Z629" s="93"/>
      <c r="AA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78"/>
      <c r="J630" s="93"/>
      <c r="K630" s="78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78"/>
      <c r="X630" s="93"/>
      <c r="Y630" s="93"/>
      <c r="Z630" s="93"/>
      <c r="AA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78"/>
      <c r="J631" s="93"/>
      <c r="K631" s="78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78"/>
      <c r="X631" s="93"/>
      <c r="Y631" s="93"/>
      <c r="Z631" s="93"/>
      <c r="AA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78"/>
      <c r="J632" s="93"/>
      <c r="K632" s="78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78"/>
      <c r="X632" s="93"/>
      <c r="Y632" s="93"/>
      <c r="Z632" s="93"/>
      <c r="AA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78"/>
      <c r="J633" s="93"/>
      <c r="K633" s="78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78"/>
      <c r="X633" s="93"/>
      <c r="Y633" s="93"/>
      <c r="Z633" s="93"/>
      <c r="AA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78"/>
      <c r="J634" s="93"/>
      <c r="K634" s="78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78"/>
      <c r="X634" s="93"/>
      <c r="Y634" s="93"/>
      <c r="Z634" s="93"/>
      <c r="AA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78"/>
      <c r="J635" s="93"/>
      <c r="K635" s="78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78"/>
      <c r="X635" s="93"/>
      <c r="Y635" s="93"/>
      <c r="Z635" s="93"/>
      <c r="AA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78"/>
      <c r="J636" s="93"/>
      <c r="K636" s="78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78"/>
      <c r="X636" s="93"/>
      <c r="Y636" s="93"/>
      <c r="Z636" s="93"/>
      <c r="AA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78"/>
      <c r="J637" s="93"/>
      <c r="K637" s="78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78"/>
      <c r="X637" s="93"/>
      <c r="Y637" s="93"/>
      <c r="Z637" s="93"/>
      <c r="AA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78"/>
      <c r="J638" s="93"/>
      <c r="K638" s="78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78"/>
      <c r="X638" s="93"/>
      <c r="Y638" s="93"/>
      <c r="Z638" s="93"/>
      <c r="AA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78"/>
      <c r="J639" s="93"/>
      <c r="K639" s="78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78"/>
      <c r="X639" s="93"/>
      <c r="Y639" s="93"/>
      <c r="Z639" s="93"/>
      <c r="AA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78"/>
      <c r="J640" s="93"/>
      <c r="K640" s="78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78"/>
      <c r="X640" s="93"/>
      <c r="Y640" s="93"/>
      <c r="Z640" s="93"/>
      <c r="AA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78"/>
      <c r="J641" s="93"/>
      <c r="K641" s="78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78"/>
      <c r="X641" s="93"/>
      <c r="Y641" s="93"/>
      <c r="Z641" s="93"/>
      <c r="AA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78"/>
      <c r="J642" s="93"/>
      <c r="K642" s="78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78"/>
      <c r="X642" s="93"/>
      <c r="Y642" s="93"/>
      <c r="Z642" s="93"/>
      <c r="AA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78"/>
      <c r="J643" s="93"/>
      <c r="K643" s="78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78"/>
      <c r="X643" s="93"/>
      <c r="Y643" s="93"/>
      <c r="Z643" s="93"/>
      <c r="AA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78"/>
      <c r="J644" s="93"/>
      <c r="K644" s="78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78"/>
      <c r="X644" s="93"/>
      <c r="Y644" s="93"/>
      <c r="Z644" s="93"/>
      <c r="AA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78"/>
      <c r="J645" s="93"/>
      <c r="K645" s="78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78"/>
      <c r="X645" s="93"/>
      <c r="Y645" s="93"/>
      <c r="Z645" s="93"/>
      <c r="AA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78"/>
      <c r="J646" s="93"/>
      <c r="K646" s="78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78"/>
      <c r="X646" s="93"/>
      <c r="Y646" s="93"/>
      <c r="Z646" s="93"/>
      <c r="AA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78"/>
      <c r="J647" s="93"/>
      <c r="K647" s="78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78"/>
      <c r="X647" s="93"/>
      <c r="Y647" s="93"/>
      <c r="Z647" s="93"/>
      <c r="AA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78"/>
      <c r="J648" s="93"/>
      <c r="K648" s="78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78"/>
      <c r="X648" s="93"/>
      <c r="Y648" s="93"/>
      <c r="Z648" s="93"/>
      <c r="AA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78"/>
      <c r="J649" s="93"/>
      <c r="K649" s="78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78"/>
      <c r="X649" s="93"/>
      <c r="Y649" s="93"/>
      <c r="Z649" s="93"/>
      <c r="AA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78"/>
      <c r="J650" s="93"/>
      <c r="K650" s="78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78"/>
      <c r="X650" s="93"/>
      <c r="Y650" s="93"/>
      <c r="Z650" s="93"/>
      <c r="AA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78"/>
      <c r="J651" s="93"/>
      <c r="K651" s="78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78"/>
      <c r="X651" s="93"/>
      <c r="Y651" s="93"/>
      <c r="Z651" s="93"/>
      <c r="AA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78"/>
      <c r="J652" s="93"/>
      <c r="K652" s="78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78"/>
      <c r="X652" s="93"/>
      <c r="Y652" s="93"/>
      <c r="Z652" s="93"/>
      <c r="AA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78"/>
      <c r="J653" s="93"/>
      <c r="K653" s="78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78"/>
      <c r="X653" s="93"/>
      <c r="Y653" s="93"/>
      <c r="Z653" s="93"/>
      <c r="AA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78"/>
      <c r="J654" s="93"/>
      <c r="K654" s="78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78"/>
      <c r="X654" s="93"/>
      <c r="Y654" s="93"/>
      <c r="Z654" s="93"/>
      <c r="AA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78"/>
      <c r="J655" s="93"/>
      <c r="K655" s="78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78"/>
      <c r="X655" s="93"/>
      <c r="Y655" s="93"/>
      <c r="Z655" s="93"/>
      <c r="AA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78"/>
      <c r="J656" s="93"/>
      <c r="K656" s="78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78"/>
      <c r="X656" s="93"/>
      <c r="Y656" s="93"/>
      <c r="Z656" s="93"/>
      <c r="AA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78"/>
      <c r="J657" s="93"/>
      <c r="K657" s="78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78"/>
      <c r="X657" s="93"/>
      <c r="Y657" s="93"/>
      <c r="Z657" s="93"/>
      <c r="AA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78"/>
      <c r="J658" s="93"/>
      <c r="K658" s="78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78"/>
      <c r="X658" s="93"/>
      <c r="Y658" s="93"/>
      <c r="Z658" s="93"/>
      <c r="AA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78"/>
      <c r="J659" s="93"/>
      <c r="K659" s="78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78"/>
      <c r="X659" s="93"/>
      <c r="Y659" s="93"/>
      <c r="Z659" s="93"/>
      <c r="AA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78"/>
      <c r="J660" s="93"/>
      <c r="K660" s="78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78"/>
      <c r="X660" s="93"/>
      <c r="Y660" s="93"/>
      <c r="Z660" s="93"/>
      <c r="AA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78"/>
      <c r="J661" s="93"/>
      <c r="K661" s="78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78"/>
      <c r="X661" s="93"/>
      <c r="Y661" s="93"/>
      <c r="Z661" s="93"/>
      <c r="AA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78"/>
      <c r="J662" s="93"/>
      <c r="K662" s="78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78"/>
      <c r="X662" s="93"/>
      <c r="Y662" s="93"/>
      <c r="Z662" s="93"/>
      <c r="AA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78"/>
      <c r="J663" s="93"/>
      <c r="K663" s="78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78"/>
      <c r="X663" s="93"/>
      <c r="Y663" s="93"/>
      <c r="Z663" s="93"/>
      <c r="AA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78"/>
      <c r="J664" s="93"/>
      <c r="K664" s="78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78"/>
      <c r="X664" s="93"/>
      <c r="Y664" s="93"/>
      <c r="Z664" s="93"/>
      <c r="AA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78"/>
      <c r="J665" s="93"/>
      <c r="K665" s="78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78"/>
      <c r="X665" s="93"/>
      <c r="Y665" s="93"/>
      <c r="Z665" s="93"/>
      <c r="AA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78"/>
      <c r="J666" s="93"/>
      <c r="K666" s="78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78"/>
      <c r="X666" s="93"/>
      <c r="Y666" s="93"/>
      <c r="Z666" s="93"/>
      <c r="AA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78"/>
      <c r="J667" s="93"/>
      <c r="K667" s="78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78"/>
      <c r="X667" s="93"/>
      <c r="Y667" s="93"/>
      <c r="Z667" s="93"/>
      <c r="AA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78"/>
      <c r="J668" s="93"/>
      <c r="K668" s="78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78"/>
      <c r="X668" s="93"/>
      <c r="Y668" s="93"/>
      <c r="Z668" s="93"/>
      <c r="AA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78"/>
      <c r="J669" s="93"/>
      <c r="K669" s="78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78"/>
      <c r="X669" s="93"/>
      <c r="Y669" s="93"/>
      <c r="Z669" s="93"/>
      <c r="AA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78"/>
      <c r="J670" s="93"/>
      <c r="K670" s="78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78"/>
      <c r="X670" s="93"/>
      <c r="Y670" s="93"/>
      <c r="Z670" s="93"/>
      <c r="AA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78"/>
      <c r="J671" s="93"/>
      <c r="K671" s="78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78"/>
      <c r="X671" s="93"/>
      <c r="Y671" s="93"/>
      <c r="Z671" s="93"/>
      <c r="AA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78"/>
      <c r="J672" s="93"/>
      <c r="K672" s="78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78"/>
      <c r="X672" s="93"/>
      <c r="Y672" s="93"/>
      <c r="Z672" s="93"/>
      <c r="AA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78"/>
      <c r="J673" s="93"/>
      <c r="K673" s="78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78"/>
      <c r="X673" s="93"/>
      <c r="Y673" s="93"/>
      <c r="Z673" s="93"/>
      <c r="AA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78"/>
      <c r="J674" s="93"/>
      <c r="K674" s="78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78"/>
      <c r="X674" s="93"/>
      <c r="Y674" s="93"/>
      <c r="Z674" s="93"/>
      <c r="AA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78"/>
      <c r="J675" s="93"/>
      <c r="K675" s="78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78"/>
      <c r="X675" s="93"/>
      <c r="Y675" s="93"/>
      <c r="Z675" s="93"/>
      <c r="AA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78"/>
      <c r="J676" s="93"/>
      <c r="K676" s="78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78"/>
      <c r="X676" s="93"/>
      <c r="Y676" s="93"/>
      <c r="Z676" s="93"/>
      <c r="AA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78"/>
      <c r="J677" s="93"/>
      <c r="K677" s="78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78"/>
      <c r="X677" s="93"/>
      <c r="Y677" s="93"/>
      <c r="Z677" s="93"/>
      <c r="AA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78"/>
      <c r="J678" s="93"/>
      <c r="K678" s="78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78"/>
      <c r="X678" s="93"/>
      <c r="Y678" s="93"/>
      <c r="Z678" s="93"/>
      <c r="AA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78"/>
      <c r="J679" s="93"/>
      <c r="K679" s="78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78"/>
      <c r="X679" s="93"/>
      <c r="Y679" s="93"/>
      <c r="Z679" s="93"/>
      <c r="AA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78"/>
      <c r="J680" s="93"/>
      <c r="K680" s="78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78"/>
      <c r="X680" s="93"/>
      <c r="Y680" s="93"/>
      <c r="Z680" s="93"/>
      <c r="AA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78"/>
      <c r="J681" s="93"/>
      <c r="K681" s="78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78"/>
      <c r="X681" s="93"/>
      <c r="Y681" s="93"/>
      <c r="Z681" s="93"/>
      <c r="AA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78"/>
      <c r="J682" s="93"/>
      <c r="K682" s="78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78"/>
      <c r="X682" s="93"/>
      <c r="Y682" s="93"/>
      <c r="Z682" s="93"/>
      <c r="AA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78"/>
      <c r="J683" s="93"/>
      <c r="K683" s="78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78"/>
      <c r="X683" s="93"/>
      <c r="Y683" s="93"/>
      <c r="Z683" s="93"/>
      <c r="AA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78"/>
      <c r="J684" s="93"/>
      <c r="K684" s="78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78"/>
      <c r="X684" s="93"/>
      <c r="Y684" s="93"/>
      <c r="Z684" s="93"/>
      <c r="AA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78"/>
      <c r="J685" s="93"/>
      <c r="K685" s="78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78"/>
      <c r="X685" s="93"/>
      <c r="Y685" s="93"/>
      <c r="Z685" s="93"/>
      <c r="AA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78"/>
      <c r="J686" s="93"/>
      <c r="K686" s="78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78"/>
      <c r="X686" s="93"/>
      <c r="Y686" s="93"/>
      <c r="Z686" s="93"/>
      <c r="AA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78"/>
      <c r="J687" s="93"/>
      <c r="K687" s="78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78"/>
      <c r="X687" s="93"/>
      <c r="Y687" s="93"/>
      <c r="Z687" s="93"/>
      <c r="AA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78"/>
      <c r="J688" s="93"/>
      <c r="K688" s="78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78"/>
      <c r="X688" s="93"/>
      <c r="Y688" s="93"/>
      <c r="Z688" s="93"/>
      <c r="AA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78"/>
      <c r="J689" s="93"/>
      <c r="K689" s="78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78"/>
      <c r="X689" s="93"/>
      <c r="Y689" s="93"/>
      <c r="Z689" s="93"/>
      <c r="AA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78"/>
      <c r="J690" s="93"/>
      <c r="K690" s="78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78"/>
      <c r="X690" s="93"/>
      <c r="Y690" s="93"/>
      <c r="Z690" s="93"/>
      <c r="AA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78"/>
      <c r="J691" s="93"/>
      <c r="K691" s="78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78"/>
      <c r="X691" s="93"/>
      <c r="Y691" s="93"/>
      <c r="Z691" s="93"/>
      <c r="AA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78"/>
      <c r="J692" s="93"/>
      <c r="K692" s="78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78"/>
      <c r="X692" s="93"/>
      <c r="Y692" s="93"/>
      <c r="Z692" s="93"/>
      <c r="AA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78"/>
      <c r="J693" s="93"/>
      <c r="K693" s="78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78"/>
      <c r="X693" s="93"/>
      <c r="Y693" s="93"/>
      <c r="Z693" s="93"/>
      <c r="AA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78"/>
      <c r="J694" s="93"/>
      <c r="K694" s="78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78"/>
      <c r="X694" s="93"/>
      <c r="Y694" s="93"/>
      <c r="Z694" s="93"/>
      <c r="AA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78"/>
      <c r="J695" s="93"/>
      <c r="K695" s="78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78"/>
      <c r="X695" s="93"/>
      <c r="Y695" s="93"/>
      <c r="Z695" s="93"/>
      <c r="AA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78"/>
      <c r="J696" s="93"/>
      <c r="K696" s="78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78"/>
      <c r="X696" s="93"/>
      <c r="Y696" s="93"/>
      <c r="Z696" s="93"/>
      <c r="AA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78"/>
      <c r="J697" s="93"/>
      <c r="K697" s="78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78"/>
      <c r="X697" s="93"/>
      <c r="Y697" s="93"/>
      <c r="Z697" s="93"/>
      <c r="AA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78"/>
      <c r="J698" s="93"/>
      <c r="K698" s="78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78"/>
      <c r="X698" s="93"/>
      <c r="Y698" s="93"/>
      <c r="Z698" s="93"/>
      <c r="AA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78"/>
      <c r="J699" s="93"/>
      <c r="K699" s="78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78"/>
      <c r="X699" s="93"/>
      <c r="Y699" s="93"/>
      <c r="Z699" s="93"/>
      <c r="AA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78"/>
      <c r="J700" s="93"/>
      <c r="K700" s="78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78"/>
      <c r="X700" s="93"/>
      <c r="Y700" s="93"/>
      <c r="Z700" s="93"/>
      <c r="AA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78"/>
      <c r="J701" s="93"/>
      <c r="K701" s="78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78"/>
      <c r="X701" s="93"/>
      <c r="Y701" s="93"/>
      <c r="Z701" s="93"/>
      <c r="AA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78"/>
      <c r="J702" s="93"/>
      <c r="K702" s="78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78"/>
      <c r="X702" s="93"/>
      <c r="Y702" s="93"/>
      <c r="Z702" s="93"/>
      <c r="AA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78"/>
      <c r="J703" s="93"/>
      <c r="K703" s="78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78"/>
      <c r="X703" s="93"/>
      <c r="Y703" s="93"/>
      <c r="Z703" s="93"/>
      <c r="AA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78"/>
      <c r="J704" s="93"/>
      <c r="K704" s="78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78"/>
      <c r="X704" s="93"/>
      <c r="Y704" s="93"/>
      <c r="Z704" s="93"/>
      <c r="AA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78"/>
      <c r="J705" s="93"/>
      <c r="K705" s="78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78"/>
      <c r="X705" s="93"/>
      <c r="Y705" s="93"/>
      <c r="Z705" s="93"/>
      <c r="AA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78"/>
      <c r="J706" s="93"/>
      <c r="K706" s="78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78"/>
      <c r="X706" s="93"/>
      <c r="Y706" s="93"/>
      <c r="Z706" s="93"/>
      <c r="AA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78"/>
      <c r="J707" s="93"/>
      <c r="K707" s="78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78"/>
      <c r="X707" s="93"/>
      <c r="Y707" s="93"/>
      <c r="Z707" s="93"/>
      <c r="AA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78"/>
      <c r="J708" s="93"/>
      <c r="K708" s="78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78"/>
      <c r="X708" s="93"/>
      <c r="Y708" s="93"/>
      <c r="Z708" s="93"/>
      <c r="AA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78"/>
      <c r="J709" s="93"/>
      <c r="K709" s="78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78"/>
      <c r="X709" s="93"/>
      <c r="Y709" s="93"/>
      <c r="Z709" s="93"/>
      <c r="AA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78"/>
      <c r="J710" s="93"/>
      <c r="K710" s="78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78"/>
      <c r="X710" s="93"/>
      <c r="Y710" s="93"/>
      <c r="Z710" s="93"/>
      <c r="AA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78"/>
      <c r="J711" s="93"/>
      <c r="K711" s="78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78"/>
      <c r="X711" s="93"/>
      <c r="Y711" s="93"/>
      <c r="Z711" s="93"/>
      <c r="AA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78"/>
      <c r="J712" s="93"/>
      <c r="K712" s="78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78"/>
      <c r="X712" s="93"/>
      <c r="Y712" s="93"/>
      <c r="Z712" s="93"/>
      <c r="AA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78"/>
      <c r="J713" s="93"/>
      <c r="K713" s="78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78"/>
      <c r="X713" s="93"/>
      <c r="Y713" s="93"/>
      <c r="Z713" s="93"/>
      <c r="AA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78"/>
      <c r="J714" s="93"/>
      <c r="K714" s="78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78"/>
      <c r="X714" s="93"/>
      <c r="Y714" s="93"/>
      <c r="Z714" s="93"/>
      <c r="AA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78"/>
      <c r="J715" s="93"/>
      <c r="K715" s="78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78"/>
      <c r="X715" s="93"/>
      <c r="Y715" s="93"/>
      <c r="Z715" s="93"/>
      <c r="AA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78"/>
      <c r="J716" s="93"/>
      <c r="K716" s="78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78"/>
      <c r="X716" s="93"/>
      <c r="Y716" s="93"/>
      <c r="Z716" s="93"/>
      <c r="AA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78"/>
      <c r="J717" s="93"/>
      <c r="K717" s="78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78"/>
      <c r="X717" s="93"/>
      <c r="Y717" s="93"/>
      <c r="Z717" s="93"/>
      <c r="AA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78"/>
      <c r="J718" s="93"/>
      <c r="K718" s="78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78"/>
      <c r="X718" s="93"/>
      <c r="Y718" s="93"/>
      <c r="Z718" s="93"/>
      <c r="AA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78"/>
      <c r="J719" s="93"/>
      <c r="K719" s="78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78"/>
      <c r="X719" s="93"/>
      <c r="Y719" s="93"/>
      <c r="Z719" s="93"/>
      <c r="AA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78"/>
      <c r="J720" s="93"/>
      <c r="K720" s="78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78"/>
      <c r="X720" s="93"/>
      <c r="Y720" s="93"/>
      <c r="Z720" s="93"/>
      <c r="AA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78"/>
      <c r="J721" s="93"/>
      <c r="K721" s="78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78"/>
      <c r="X721" s="93"/>
      <c r="Y721" s="93"/>
      <c r="Z721" s="93"/>
      <c r="AA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78"/>
      <c r="J722" s="93"/>
      <c r="K722" s="78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78"/>
      <c r="X722" s="93"/>
      <c r="Y722" s="93"/>
      <c r="Z722" s="93"/>
      <c r="AA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78"/>
      <c r="J723" s="93"/>
      <c r="K723" s="78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78"/>
      <c r="X723" s="93"/>
      <c r="Y723" s="93"/>
      <c r="Z723" s="93"/>
      <c r="AA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78"/>
      <c r="J724" s="93"/>
      <c r="K724" s="78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78"/>
      <c r="X724" s="93"/>
      <c r="Y724" s="93"/>
      <c r="Z724" s="93"/>
      <c r="AA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78"/>
      <c r="J725" s="93"/>
      <c r="K725" s="78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78"/>
      <c r="X725" s="93"/>
      <c r="Y725" s="93"/>
      <c r="Z725" s="93"/>
      <c r="AA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78"/>
      <c r="J726" s="93"/>
      <c r="K726" s="78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78"/>
      <c r="X726" s="93"/>
      <c r="Y726" s="93"/>
      <c r="Z726" s="93"/>
      <c r="AA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78"/>
      <c r="J727" s="93"/>
      <c r="K727" s="78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78"/>
      <c r="X727" s="93"/>
      <c r="Y727" s="93"/>
      <c r="Z727" s="93"/>
      <c r="AA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78"/>
      <c r="J728" s="93"/>
      <c r="K728" s="78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78"/>
      <c r="X728" s="93"/>
      <c r="Y728" s="93"/>
      <c r="Z728" s="93"/>
      <c r="AA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78"/>
      <c r="J729" s="93"/>
      <c r="K729" s="78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78"/>
      <c r="X729" s="93"/>
      <c r="Y729" s="93"/>
      <c r="Z729" s="93"/>
      <c r="AA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78"/>
      <c r="J730" s="93"/>
      <c r="K730" s="78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78"/>
      <c r="X730" s="93"/>
      <c r="Y730" s="93"/>
      <c r="Z730" s="93"/>
      <c r="AA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78"/>
      <c r="J731" s="93"/>
      <c r="K731" s="78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78"/>
      <c r="X731" s="93"/>
      <c r="Y731" s="93"/>
      <c r="Z731" s="93"/>
      <c r="AA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78"/>
      <c r="J732" s="93"/>
      <c r="K732" s="78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78"/>
      <c r="X732" s="93"/>
      <c r="Y732" s="93"/>
      <c r="Z732" s="93"/>
      <c r="AA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78"/>
      <c r="J733" s="93"/>
      <c r="K733" s="78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78"/>
      <c r="X733" s="93"/>
      <c r="Y733" s="93"/>
      <c r="Z733" s="93"/>
      <c r="AA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78"/>
      <c r="J734" s="93"/>
      <c r="K734" s="78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78"/>
      <c r="X734" s="93"/>
      <c r="Y734" s="93"/>
      <c r="Z734" s="93"/>
      <c r="AA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78"/>
      <c r="J735" s="93"/>
      <c r="K735" s="78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78"/>
      <c r="X735" s="93"/>
      <c r="Y735" s="93"/>
      <c r="Z735" s="93"/>
      <c r="AA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78"/>
      <c r="J736" s="93"/>
      <c r="K736" s="78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78"/>
      <c r="X736" s="93"/>
      <c r="Y736" s="93"/>
      <c r="Z736" s="93"/>
      <c r="AA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78"/>
      <c r="J737" s="93"/>
      <c r="K737" s="78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78"/>
      <c r="X737" s="93"/>
      <c r="Y737" s="93"/>
      <c r="Z737" s="93"/>
      <c r="AA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78"/>
      <c r="J738" s="93"/>
      <c r="K738" s="78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78"/>
      <c r="X738" s="93"/>
      <c r="Y738" s="93"/>
      <c r="Z738" s="93"/>
      <c r="AA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78"/>
      <c r="J739" s="93"/>
      <c r="K739" s="78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78"/>
      <c r="X739" s="93"/>
      <c r="Y739" s="93"/>
      <c r="Z739" s="93"/>
      <c r="AA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78"/>
      <c r="J740" s="93"/>
      <c r="K740" s="78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78"/>
      <c r="X740" s="93"/>
      <c r="Y740" s="93"/>
      <c r="Z740" s="93"/>
      <c r="AA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78"/>
      <c r="J741" s="93"/>
      <c r="K741" s="78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78"/>
      <c r="X741" s="93"/>
      <c r="Y741" s="93"/>
      <c r="Z741" s="93"/>
      <c r="AA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78"/>
      <c r="J742" s="93"/>
      <c r="K742" s="78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78"/>
      <c r="X742" s="93"/>
      <c r="Y742" s="93"/>
      <c r="Z742" s="93"/>
      <c r="AA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78"/>
      <c r="J743" s="93"/>
      <c r="K743" s="78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78"/>
      <c r="X743" s="93"/>
      <c r="Y743" s="93"/>
      <c r="Z743" s="93"/>
      <c r="AA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78"/>
      <c r="J744" s="93"/>
      <c r="K744" s="78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78"/>
      <c r="X744" s="93"/>
      <c r="Y744" s="93"/>
      <c r="Z744" s="93"/>
      <c r="AA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78"/>
      <c r="J745" s="93"/>
      <c r="K745" s="78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78"/>
      <c r="X745" s="93"/>
      <c r="Y745" s="93"/>
      <c r="Z745" s="93"/>
      <c r="AA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78"/>
      <c r="J746" s="93"/>
      <c r="K746" s="78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78"/>
      <c r="X746" s="93"/>
      <c r="Y746" s="93"/>
      <c r="Z746" s="93"/>
      <c r="AA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78"/>
      <c r="J747" s="93"/>
      <c r="K747" s="78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78"/>
      <c r="X747" s="93"/>
      <c r="Y747" s="93"/>
      <c r="Z747" s="93"/>
      <c r="AA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78"/>
      <c r="J748" s="93"/>
      <c r="K748" s="78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78"/>
      <c r="X748" s="93"/>
      <c r="Y748" s="93"/>
      <c r="Z748" s="93"/>
      <c r="AA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78"/>
      <c r="J749" s="93"/>
      <c r="K749" s="78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78"/>
      <c r="X749" s="93"/>
      <c r="Y749" s="93"/>
      <c r="Z749" s="93"/>
      <c r="AA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78"/>
      <c r="J750" s="93"/>
      <c r="K750" s="78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78"/>
      <c r="X750" s="93"/>
      <c r="Y750" s="93"/>
      <c r="Z750" s="93"/>
      <c r="AA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78"/>
      <c r="J751" s="93"/>
      <c r="K751" s="78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78"/>
      <c r="X751" s="93"/>
      <c r="Y751" s="93"/>
      <c r="Z751" s="93"/>
      <c r="AA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78"/>
      <c r="J752" s="93"/>
      <c r="K752" s="78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78"/>
      <c r="X752" s="93"/>
      <c r="Y752" s="93"/>
      <c r="Z752" s="93"/>
      <c r="AA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78"/>
      <c r="J753" s="93"/>
      <c r="K753" s="78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78"/>
      <c r="X753" s="93"/>
      <c r="Y753" s="93"/>
      <c r="Z753" s="93"/>
      <c r="AA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78"/>
      <c r="J754" s="93"/>
      <c r="K754" s="78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78"/>
      <c r="X754" s="93"/>
      <c r="Y754" s="93"/>
      <c r="Z754" s="93"/>
      <c r="AA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78"/>
      <c r="J755" s="93"/>
      <c r="K755" s="78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78"/>
      <c r="X755" s="93"/>
      <c r="Y755" s="93"/>
      <c r="Z755" s="93"/>
      <c r="AA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78"/>
      <c r="J756" s="93"/>
      <c r="K756" s="78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78"/>
      <c r="X756" s="93"/>
      <c r="Y756" s="93"/>
      <c r="Z756" s="93"/>
      <c r="AA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78"/>
      <c r="J757" s="93"/>
      <c r="K757" s="78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78"/>
      <c r="X757" s="93"/>
      <c r="Y757" s="93"/>
      <c r="Z757" s="93"/>
      <c r="AA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78"/>
      <c r="J758" s="93"/>
      <c r="K758" s="78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78"/>
      <c r="X758" s="93"/>
      <c r="Y758" s="93"/>
      <c r="Z758" s="93"/>
      <c r="AA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78"/>
      <c r="J759" s="93"/>
      <c r="K759" s="78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78"/>
      <c r="X759" s="93"/>
      <c r="Y759" s="93"/>
      <c r="Z759" s="93"/>
      <c r="AA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78"/>
      <c r="J760" s="93"/>
      <c r="K760" s="78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78"/>
      <c r="X760" s="93"/>
      <c r="Y760" s="93"/>
      <c r="Z760" s="93"/>
      <c r="AA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78"/>
      <c r="J761" s="93"/>
      <c r="K761" s="78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78"/>
      <c r="X761" s="93"/>
      <c r="Y761" s="93"/>
      <c r="Z761" s="93"/>
      <c r="AA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78"/>
      <c r="J762" s="93"/>
      <c r="K762" s="78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78"/>
      <c r="X762" s="93"/>
      <c r="Y762" s="93"/>
      <c r="Z762" s="93"/>
      <c r="AA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78"/>
      <c r="J763" s="93"/>
      <c r="K763" s="78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78"/>
      <c r="X763" s="93"/>
      <c r="Y763" s="93"/>
      <c r="Z763" s="93"/>
      <c r="AA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78"/>
      <c r="J764" s="93"/>
      <c r="K764" s="78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78"/>
      <c r="X764" s="93"/>
      <c r="Y764" s="93"/>
      <c r="Z764" s="93"/>
      <c r="AA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78"/>
      <c r="J765" s="93"/>
      <c r="K765" s="78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78"/>
      <c r="X765" s="93"/>
      <c r="Y765" s="93"/>
      <c r="Z765" s="93"/>
      <c r="AA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78"/>
      <c r="J766" s="93"/>
      <c r="K766" s="78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78"/>
      <c r="X766" s="93"/>
      <c r="Y766" s="93"/>
      <c r="Z766" s="93"/>
      <c r="AA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78"/>
      <c r="J767" s="93"/>
      <c r="K767" s="78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78"/>
      <c r="X767" s="93"/>
      <c r="Y767" s="93"/>
      <c r="Z767" s="93"/>
      <c r="AA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78"/>
      <c r="J768" s="93"/>
      <c r="K768" s="78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78"/>
      <c r="X768" s="93"/>
      <c r="Y768" s="93"/>
      <c r="Z768" s="93"/>
      <c r="AA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78"/>
      <c r="J769" s="93"/>
      <c r="K769" s="78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78"/>
      <c r="X769" s="93"/>
      <c r="Y769" s="93"/>
      <c r="Z769" s="93"/>
      <c r="AA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78"/>
      <c r="J770" s="93"/>
      <c r="K770" s="78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78"/>
      <c r="X770" s="93"/>
      <c r="Y770" s="93"/>
      <c r="Z770" s="93"/>
      <c r="AA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78"/>
      <c r="J771" s="93"/>
      <c r="K771" s="78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78"/>
      <c r="X771" s="93"/>
      <c r="Y771" s="93"/>
      <c r="Z771" s="93"/>
      <c r="AA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78"/>
      <c r="J772" s="93"/>
      <c r="K772" s="78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78"/>
      <c r="X772" s="93"/>
      <c r="Y772" s="93"/>
      <c r="Z772" s="93"/>
      <c r="AA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78"/>
      <c r="J773" s="93"/>
      <c r="K773" s="78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78"/>
      <c r="X773" s="93"/>
      <c r="Y773" s="93"/>
      <c r="Z773" s="93"/>
      <c r="AA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78"/>
      <c r="J774" s="93"/>
      <c r="K774" s="78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78"/>
      <c r="X774" s="93"/>
      <c r="Y774" s="93"/>
      <c r="Z774" s="93"/>
      <c r="AA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78"/>
      <c r="J775" s="93"/>
      <c r="K775" s="78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78"/>
      <c r="X775" s="93"/>
      <c r="Y775" s="93"/>
      <c r="Z775" s="93"/>
      <c r="AA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78"/>
      <c r="J776" s="93"/>
      <c r="K776" s="78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78"/>
      <c r="X776" s="93"/>
      <c r="Y776" s="93"/>
      <c r="Z776" s="93"/>
      <c r="AA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78"/>
      <c r="J777" s="93"/>
      <c r="K777" s="78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78"/>
      <c r="X777" s="93"/>
      <c r="Y777" s="93"/>
      <c r="Z777" s="93"/>
      <c r="AA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78"/>
      <c r="J778" s="93"/>
      <c r="K778" s="78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78"/>
      <c r="X778" s="93"/>
      <c r="Y778" s="93"/>
      <c r="Z778" s="93"/>
      <c r="AA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78"/>
      <c r="J779" s="93"/>
      <c r="K779" s="78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78"/>
      <c r="X779" s="93"/>
      <c r="Y779" s="93"/>
      <c r="Z779" s="93"/>
      <c r="AA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78"/>
      <c r="J780" s="93"/>
      <c r="K780" s="78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78"/>
      <c r="X780" s="93"/>
      <c r="Y780" s="93"/>
      <c r="Z780" s="93"/>
      <c r="AA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78"/>
      <c r="J781" s="93"/>
      <c r="K781" s="78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78"/>
      <c r="X781" s="93"/>
      <c r="Y781" s="93"/>
      <c r="Z781" s="93"/>
      <c r="AA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78"/>
      <c r="J782" s="93"/>
      <c r="K782" s="78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78"/>
      <c r="X782" s="93"/>
      <c r="Y782" s="93"/>
      <c r="Z782" s="93"/>
      <c r="AA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78"/>
      <c r="J783" s="93"/>
      <c r="K783" s="78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78"/>
      <c r="X783" s="93"/>
      <c r="Y783" s="93"/>
      <c r="Z783" s="93"/>
      <c r="AA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78"/>
      <c r="J784" s="93"/>
      <c r="K784" s="78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78"/>
      <c r="X784" s="93"/>
      <c r="Y784" s="93"/>
      <c r="Z784" s="93"/>
      <c r="AA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78"/>
      <c r="J785" s="93"/>
      <c r="K785" s="78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78"/>
      <c r="X785" s="93"/>
      <c r="Y785" s="93"/>
      <c r="Z785" s="93"/>
      <c r="AA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78"/>
      <c r="J786" s="93"/>
      <c r="K786" s="78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78"/>
      <c r="X786" s="93"/>
      <c r="Y786" s="93"/>
      <c r="Z786" s="93"/>
      <c r="AA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78"/>
      <c r="J787" s="93"/>
      <c r="K787" s="78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78"/>
      <c r="X787" s="93"/>
      <c r="Y787" s="93"/>
      <c r="Z787" s="93"/>
      <c r="AA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78"/>
      <c r="J788" s="93"/>
      <c r="K788" s="78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78"/>
      <c r="X788" s="93"/>
      <c r="Y788" s="93"/>
      <c r="Z788" s="93"/>
      <c r="AA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78"/>
      <c r="J789" s="93"/>
      <c r="K789" s="78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78"/>
      <c r="X789" s="93"/>
      <c r="Y789" s="93"/>
      <c r="Z789" s="93"/>
      <c r="AA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78"/>
      <c r="J790" s="93"/>
      <c r="K790" s="78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78"/>
      <c r="X790" s="93"/>
      <c r="Y790" s="93"/>
      <c r="Z790" s="93"/>
      <c r="AA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78"/>
      <c r="J791" s="93"/>
      <c r="K791" s="78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78"/>
      <c r="X791" s="93"/>
      <c r="Y791" s="93"/>
      <c r="Z791" s="93"/>
      <c r="AA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78"/>
      <c r="J792" s="93"/>
      <c r="K792" s="78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78"/>
      <c r="X792" s="93"/>
      <c r="Y792" s="93"/>
      <c r="Z792" s="93"/>
      <c r="AA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78"/>
      <c r="J793" s="93"/>
      <c r="K793" s="78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78"/>
      <c r="X793" s="93"/>
      <c r="Y793" s="93"/>
      <c r="Z793" s="93"/>
      <c r="AA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78"/>
      <c r="J794" s="93"/>
      <c r="K794" s="78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78"/>
      <c r="X794" s="93"/>
      <c r="Y794" s="93"/>
      <c r="Z794" s="93"/>
      <c r="AA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78"/>
      <c r="J795" s="93"/>
      <c r="K795" s="78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78"/>
      <c r="X795" s="93"/>
      <c r="Y795" s="93"/>
      <c r="Z795" s="93"/>
      <c r="AA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78"/>
      <c r="J796" s="93"/>
      <c r="K796" s="78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78"/>
      <c r="X796" s="93"/>
      <c r="Y796" s="93"/>
      <c r="Z796" s="93"/>
      <c r="AA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78"/>
      <c r="J797" s="93"/>
      <c r="K797" s="78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78"/>
      <c r="X797" s="93"/>
      <c r="Y797" s="93"/>
      <c r="Z797" s="93"/>
      <c r="AA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78"/>
      <c r="J798" s="93"/>
      <c r="K798" s="78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78"/>
      <c r="X798" s="93"/>
      <c r="Y798" s="93"/>
      <c r="Z798" s="93"/>
      <c r="AA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78"/>
      <c r="J799" s="93"/>
      <c r="K799" s="78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78"/>
      <c r="X799" s="93"/>
      <c r="Y799" s="93"/>
      <c r="Z799" s="93"/>
      <c r="AA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78"/>
      <c r="J800" s="93"/>
      <c r="K800" s="78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78"/>
      <c r="X800" s="93"/>
      <c r="Y800" s="93"/>
      <c r="Z800" s="93"/>
      <c r="AA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78"/>
      <c r="J801" s="93"/>
      <c r="K801" s="78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78"/>
      <c r="X801" s="93"/>
      <c r="Y801" s="93"/>
      <c r="Z801" s="93"/>
      <c r="AA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78"/>
      <c r="J802" s="93"/>
      <c r="K802" s="78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78"/>
      <c r="X802" s="93"/>
      <c r="Y802" s="93"/>
      <c r="Z802" s="93"/>
      <c r="AA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78"/>
      <c r="J803" s="93"/>
      <c r="K803" s="78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78"/>
      <c r="X803" s="93"/>
      <c r="Y803" s="93"/>
      <c r="Z803" s="93"/>
      <c r="AA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78"/>
      <c r="J804" s="93"/>
      <c r="K804" s="78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78"/>
      <c r="X804" s="93"/>
      <c r="Y804" s="93"/>
      <c r="Z804" s="93"/>
      <c r="AA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78"/>
      <c r="J805" s="93"/>
      <c r="K805" s="78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78"/>
      <c r="X805" s="93"/>
      <c r="Y805" s="93"/>
      <c r="Z805" s="93"/>
      <c r="AA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78"/>
      <c r="J806" s="93"/>
      <c r="K806" s="78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78"/>
      <c r="X806" s="93"/>
      <c r="Y806" s="93"/>
      <c r="Z806" s="93"/>
      <c r="AA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78"/>
      <c r="J807" s="93"/>
      <c r="K807" s="78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78"/>
      <c r="X807" s="93"/>
      <c r="Y807" s="93"/>
      <c r="Z807" s="93"/>
      <c r="AA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78"/>
      <c r="J808" s="93"/>
      <c r="K808" s="78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78"/>
      <c r="X808" s="93"/>
      <c r="Y808" s="93"/>
      <c r="Z808" s="93"/>
      <c r="AA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78"/>
      <c r="J809" s="93"/>
      <c r="K809" s="78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78"/>
      <c r="X809" s="93"/>
      <c r="Y809" s="93"/>
      <c r="Z809" s="93"/>
      <c r="AA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78"/>
      <c r="J810" s="93"/>
      <c r="K810" s="78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78"/>
      <c r="X810" s="93"/>
      <c r="Y810" s="93"/>
      <c r="Z810" s="93"/>
      <c r="AA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78"/>
      <c r="J811" s="93"/>
      <c r="K811" s="78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78"/>
      <c r="X811" s="93"/>
      <c r="Y811" s="93"/>
      <c r="Z811" s="93"/>
      <c r="AA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78"/>
      <c r="J812" s="93"/>
      <c r="K812" s="78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78"/>
      <c r="X812" s="93"/>
      <c r="Y812" s="93"/>
      <c r="Z812" s="93"/>
      <c r="AA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78"/>
      <c r="J813" s="93"/>
      <c r="K813" s="78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78"/>
      <c r="X813" s="93"/>
      <c r="Y813" s="93"/>
      <c r="Z813" s="93"/>
      <c r="AA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78"/>
      <c r="J814" s="93"/>
      <c r="K814" s="78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78"/>
      <c r="X814" s="93"/>
      <c r="Y814" s="93"/>
      <c r="Z814" s="93"/>
      <c r="AA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78"/>
      <c r="J815" s="93"/>
      <c r="K815" s="78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78"/>
      <c r="X815" s="93"/>
      <c r="Y815" s="93"/>
      <c r="Z815" s="93"/>
      <c r="AA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78"/>
      <c r="J816" s="93"/>
      <c r="K816" s="78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78"/>
      <c r="X816" s="93"/>
      <c r="Y816" s="93"/>
      <c r="Z816" s="93"/>
      <c r="AA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78"/>
      <c r="J817" s="93"/>
      <c r="K817" s="78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78"/>
      <c r="X817" s="93"/>
      <c r="Y817" s="93"/>
      <c r="Z817" s="93"/>
      <c r="AA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78"/>
      <c r="J818" s="93"/>
      <c r="K818" s="78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78"/>
      <c r="X818" s="93"/>
      <c r="Y818" s="93"/>
      <c r="Z818" s="93"/>
      <c r="AA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78"/>
      <c r="J819" s="93"/>
      <c r="K819" s="78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78"/>
      <c r="X819" s="93"/>
      <c r="Y819" s="93"/>
      <c r="Z819" s="93"/>
      <c r="AA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78"/>
      <c r="J820" s="93"/>
      <c r="K820" s="78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78"/>
      <c r="X820" s="93"/>
      <c r="Y820" s="93"/>
      <c r="Z820" s="93"/>
      <c r="AA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78"/>
      <c r="J821" s="93"/>
      <c r="K821" s="78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78"/>
      <c r="X821" s="93"/>
      <c r="Y821" s="93"/>
      <c r="Z821" s="93"/>
      <c r="AA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78"/>
      <c r="J822" s="93"/>
      <c r="K822" s="78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78"/>
      <c r="X822" s="93"/>
      <c r="Y822" s="93"/>
      <c r="Z822" s="93"/>
      <c r="AA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78"/>
      <c r="J823" s="93"/>
      <c r="K823" s="78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78"/>
      <c r="X823" s="93"/>
      <c r="Y823" s="93"/>
      <c r="Z823" s="93"/>
      <c r="AA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78"/>
      <c r="J824" s="93"/>
      <c r="K824" s="78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78"/>
      <c r="X824" s="93"/>
      <c r="Y824" s="93"/>
      <c r="Z824" s="93"/>
      <c r="AA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78"/>
      <c r="J825" s="93"/>
      <c r="K825" s="78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78"/>
      <c r="X825" s="93"/>
      <c r="Y825" s="93"/>
      <c r="Z825" s="93"/>
      <c r="AA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78"/>
      <c r="J826" s="93"/>
      <c r="K826" s="78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78"/>
      <c r="X826" s="93"/>
      <c r="Y826" s="93"/>
      <c r="Z826" s="93"/>
      <c r="AA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78"/>
      <c r="J827" s="93"/>
      <c r="K827" s="78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78"/>
      <c r="X827" s="93"/>
      <c r="Y827" s="93"/>
      <c r="Z827" s="93"/>
      <c r="AA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78"/>
      <c r="J828" s="93"/>
      <c r="K828" s="78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78"/>
      <c r="X828" s="93"/>
      <c r="Y828" s="93"/>
      <c r="Z828" s="93"/>
      <c r="AA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78"/>
      <c r="J829" s="93"/>
      <c r="K829" s="78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78"/>
      <c r="X829" s="93"/>
      <c r="Y829" s="93"/>
      <c r="Z829" s="93"/>
      <c r="AA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78"/>
      <c r="J830" s="93"/>
      <c r="K830" s="78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78"/>
      <c r="X830" s="93"/>
      <c r="Y830" s="93"/>
      <c r="Z830" s="93"/>
      <c r="AA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78"/>
      <c r="J831" s="93"/>
      <c r="K831" s="78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78"/>
      <c r="X831" s="93"/>
      <c r="Y831" s="93"/>
      <c r="Z831" s="93"/>
      <c r="AA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78"/>
      <c r="J832" s="93"/>
      <c r="K832" s="78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78"/>
      <c r="X832" s="93"/>
      <c r="Y832" s="93"/>
      <c r="Z832" s="93"/>
      <c r="AA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78"/>
      <c r="J833" s="93"/>
      <c r="K833" s="78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78"/>
      <c r="X833" s="93"/>
      <c r="Y833" s="93"/>
      <c r="Z833" s="93"/>
      <c r="AA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78"/>
      <c r="J834" s="93"/>
      <c r="K834" s="78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78"/>
      <c r="X834" s="93"/>
      <c r="Y834" s="93"/>
      <c r="Z834" s="93"/>
      <c r="AA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78"/>
      <c r="J835" s="93"/>
      <c r="K835" s="78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78"/>
      <c r="X835" s="93"/>
      <c r="Y835" s="93"/>
      <c r="Z835" s="93"/>
      <c r="AA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78"/>
      <c r="J836" s="93"/>
      <c r="K836" s="78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78"/>
      <c r="X836" s="93"/>
      <c r="Y836" s="93"/>
      <c r="Z836" s="93"/>
      <c r="AA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78"/>
      <c r="J837" s="93"/>
      <c r="K837" s="78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78"/>
      <c r="X837" s="93"/>
      <c r="Y837" s="93"/>
      <c r="Z837" s="93"/>
      <c r="AA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78"/>
      <c r="J838" s="93"/>
      <c r="K838" s="78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78"/>
      <c r="X838" s="93"/>
      <c r="Y838" s="93"/>
      <c r="Z838" s="93"/>
      <c r="AA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78"/>
      <c r="J839" s="93"/>
      <c r="K839" s="78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78"/>
      <c r="X839" s="93"/>
      <c r="Y839" s="93"/>
      <c r="Z839" s="93"/>
      <c r="AA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78"/>
      <c r="J840" s="93"/>
      <c r="K840" s="78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78"/>
      <c r="X840" s="93"/>
      <c r="Y840" s="93"/>
      <c r="Z840" s="93"/>
      <c r="AA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78"/>
      <c r="J841" s="93"/>
      <c r="K841" s="78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78"/>
      <c r="X841" s="93"/>
      <c r="Y841" s="93"/>
      <c r="Z841" s="93"/>
      <c r="AA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78"/>
      <c r="J842" s="93"/>
      <c r="K842" s="78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78"/>
      <c r="X842" s="93"/>
      <c r="Y842" s="93"/>
      <c r="Z842" s="93"/>
      <c r="AA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78"/>
      <c r="J843" s="93"/>
      <c r="K843" s="78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78"/>
      <c r="X843" s="93"/>
      <c r="Y843" s="93"/>
      <c r="Z843" s="93"/>
      <c r="AA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78"/>
      <c r="J844" s="93"/>
      <c r="K844" s="78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78"/>
      <c r="X844" s="93"/>
      <c r="Y844" s="93"/>
      <c r="Z844" s="93"/>
      <c r="AA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78"/>
      <c r="J845" s="93"/>
      <c r="K845" s="78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78"/>
      <c r="X845" s="93"/>
      <c r="Y845" s="93"/>
      <c r="Z845" s="93"/>
      <c r="AA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78"/>
      <c r="J846" s="93"/>
      <c r="K846" s="78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78"/>
      <c r="X846" s="93"/>
      <c r="Y846" s="93"/>
      <c r="Z846" s="93"/>
      <c r="AA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78"/>
      <c r="J847" s="93"/>
      <c r="K847" s="78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78"/>
      <c r="X847" s="93"/>
      <c r="Y847" s="93"/>
      <c r="Z847" s="93"/>
      <c r="AA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78"/>
      <c r="J848" s="93"/>
      <c r="K848" s="78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78"/>
      <c r="X848" s="93"/>
      <c r="Y848" s="93"/>
      <c r="Z848" s="93"/>
      <c r="AA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78"/>
      <c r="J849" s="93"/>
      <c r="K849" s="78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78"/>
      <c r="X849" s="93"/>
      <c r="Y849" s="93"/>
      <c r="Z849" s="93"/>
      <c r="AA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78"/>
      <c r="J850" s="93"/>
      <c r="K850" s="78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78"/>
      <c r="X850" s="93"/>
      <c r="Y850" s="93"/>
      <c r="Z850" s="93"/>
      <c r="AA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78"/>
      <c r="J851" s="93"/>
      <c r="K851" s="78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78"/>
      <c r="X851" s="93"/>
      <c r="Y851" s="93"/>
      <c r="Z851" s="93"/>
      <c r="AA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78"/>
      <c r="J852" s="93"/>
      <c r="K852" s="78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78"/>
      <c r="X852" s="93"/>
      <c r="Y852" s="93"/>
      <c r="Z852" s="93"/>
      <c r="AA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78"/>
      <c r="J853" s="93"/>
      <c r="K853" s="78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78"/>
      <c r="X853" s="93"/>
      <c r="Y853" s="93"/>
      <c r="Z853" s="93"/>
      <c r="AA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78"/>
      <c r="J854" s="93"/>
      <c r="K854" s="78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78"/>
      <c r="X854" s="93"/>
      <c r="Y854" s="93"/>
      <c r="Z854" s="93"/>
      <c r="AA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78"/>
      <c r="J855" s="93"/>
      <c r="K855" s="78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78"/>
      <c r="X855" s="93"/>
      <c r="Y855" s="93"/>
      <c r="Z855" s="93"/>
      <c r="AA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78"/>
      <c r="J856" s="93"/>
      <c r="K856" s="78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78"/>
      <c r="X856" s="93"/>
      <c r="Y856" s="93"/>
      <c r="Z856" s="93"/>
      <c r="AA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78"/>
      <c r="J857" s="93"/>
      <c r="K857" s="78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78"/>
      <c r="X857" s="93"/>
      <c r="Y857" s="93"/>
      <c r="Z857" s="93"/>
      <c r="AA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78"/>
      <c r="J858" s="93"/>
      <c r="K858" s="78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78"/>
      <c r="X858" s="93"/>
      <c r="Y858" s="93"/>
      <c r="Z858" s="93"/>
      <c r="AA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78"/>
      <c r="J859" s="93"/>
      <c r="K859" s="78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78"/>
      <c r="X859" s="93"/>
      <c r="Y859" s="93"/>
      <c r="Z859" s="93"/>
      <c r="AA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78"/>
      <c r="J860" s="93"/>
      <c r="K860" s="78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78"/>
      <c r="X860" s="93"/>
      <c r="Y860" s="93"/>
      <c r="Z860" s="93"/>
      <c r="AA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78"/>
      <c r="J861" s="93"/>
      <c r="K861" s="78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78"/>
      <c r="X861" s="93"/>
      <c r="Y861" s="93"/>
      <c r="Z861" s="93"/>
      <c r="AA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78"/>
      <c r="J862" s="93"/>
      <c r="K862" s="78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78"/>
      <c r="X862" s="93"/>
      <c r="Y862" s="93"/>
      <c r="Z862" s="93"/>
      <c r="AA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78"/>
      <c r="J863" s="93"/>
      <c r="K863" s="78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78"/>
      <c r="X863" s="93"/>
      <c r="Y863" s="93"/>
      <c r="Z863" s="93"/>
      <c r="AA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78"/>
      <c r="J864" s="93"/>
      <c r="K864" s="78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78"/>
      <c r="X864" s="93"/>
      <c r="Y864" s="93"/>
      <c r="Z864" s="93"/>
      <c r="AA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78"/>
      <c r="J865" s="93"/>
      <c r="K865" s="78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78"/>
      <c r="X865" s="93"/>
      <c r="Y865" s="93"/>
      <c r="Z865" s="93"/>
      <c r="AA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78"/>
      <c r="J866" s="93"/>
      <c r="K866" s="78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78"/>
      <c r="X866" s="93"/>
      <c r="Y866" s="93"/>
      <c r="Z866" s="93"/>
      <c r="AA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78"/>
      <c r="J867" s="93"/>
      <c r="K867" s="78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78"/>
      <c r="X867" s="93"/>
      <c r="Y867" s="93"/>
      <c r="Z867" s="93"/>
      <c r="AA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78"/>
      <c r="J868" s="93"/>
      <c r="K868" s="78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78"/>
      <c r="X868" s="93"/>
      <c r="Y868" s="93"/>
      <c r="Z868" s="93"/>
      <c r="AA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78"/>
      <c r="J869" s="93"/>
      <c r="K869" s="78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78"/>
      <c r="X869" s="93"/>
      <c r="Y869" s="93"/>
      <c r="Z869" s="93"/>
      <c r="AA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78"/>
      <c r="J870" s="93"/>
      <c r="K870" s="78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78"/>
      <c r="X870" s="93"/>
      <c r="Y870" s="93"/>
      <c r="Z870" s="93"/>
      <c r="AA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78"/>
      <c r="J871" s="93"/>
      <c r="K871" s="78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78"/>
      <c r="X871" s="93"/>
      <c r="Y871" s="93"/>
      <c r="Z871" s="93"/>
      <c r="AA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78"/>
      <c r="J872" s="93"/>
      <c r="K872" s="78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78"/>
      <c r="X872" s="93"/>
      <c r="Y872" s="93"/>
      <c r="Z872" s="93"/>
      <c r="AA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78"/>
      <c r="J873" s="93"/>
      <c r="K873" s="78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78"/>
      <c r="X873" s="93"/>
      <c r="Y873" s="93"/>
      <c r="Z873" s="93"/>
      <c r="AA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78"/>
      <c r="J874" s="93"/>
      <c r="K874" s="78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78"/>
      <c r="X874" s="93"/>
      <c r="Y874" s="93"/>
      <c r="Z874" s="93"/>
      <c r="AA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78"/>
      <c r="J875" s="93"/>
      <c r="K875" s="78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78"/>
      <c r="X875" s="93"/>
      <c r="Y875" s="93"/>
      <c r="Z875" s="93"/>
      <c r="AA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78"/>
      <c r="J876" s="93"/>
      <c r="K876" s="78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78"/>
      <c r="X876" s="93"/>
      <c r="Y876" s="93"/>
      <c r="Z876" s="93"/>
      <c r="AA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78"/>
      <c r="J877" s="93"/>
      <c r="K877" s="78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78"/>
      <c r="X877" s="93"/>
      <c r="Y877" s="93"/>
      <c r="Z877" s="93"/>
      <c r="AA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78"/>
      <c r="J878" s="93"/>
      <c r="K878" s="78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78"/>
      <c r="X878" s="93"/>
      <c r="Y878" s="93"/>
      <c r="Z878" s="93"/>
      <c r="AA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78"/>
      <c r="J879" s="93"/>
      <c r="K879" s="78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78"/>
      <c r="X879" s="93"/>
      <c r="Y879" s="93"/>
      <c r="Z879" s="93"/>
      <c r="AA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78"/>
      <c r="J880" s="93"/>
      <c r="K880" s="78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78"/>
      <c r="X880" s="93"/>
      <c r="Y880" s="93"/>
      <c r="Z880" s="93"/>
      <c r="AA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78"/>
      <c r="J881" s="93"/>
      <c r="K881" s="78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78"/>
      <c r="X881" s="93"/>
      <c r="Y881" s="93"/>
      <c r="Z881" s="93"/>
      <c r="AA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78"/>
      <c r="J882" s="93"/>
      <c r="K882" s="78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78"/>
      <c r="X882" s="93"/>
      <c r="Y882" s="93"/>
      <c r="Z882" s="93"/>
      <c r="AA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78"/>
      <c r="J883" s="93"/>
      <c r="K883" s="78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78"/>
      <c r="X883" s="93"/>
      <c r="Y883" s="93"/>
      <c r="Z883" s="93"/>
      <c r="AA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78"/>
      <c r="J884" s="93"/>
      <c r="K884" s="78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78"/>
      <c r="X884" s="93"/>
      <c r="Y884" s="93"/>
      <c r="Z884" s="93"/>
      <c r="AA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78"/>
      <c r="J885" s="93"/>
      <c r="K885" s="78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78"/>
      <c r="X885" s="93"/>
      <c r="Y885" s="93"/>
      <c r="Z885" s="93"/>
      <c r="AA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78"/>
      <c r="J886" s="93"/>
      <c r="K886" s="78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78"/>
      <c r="X886" s="93"/>
      <c r="Y886" s="93"/>
      <c r="Z886" s="93"/>
      <c r="AA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78"/>
      <c r="J887" s="93"/>
      <c r="K887" s="78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78"/>
      <c r="X887" s="93"/>
      <c r="Y887" s="93"/>
      <c r="Z887" s="93"/>
      <c r="AA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78"/>
      <c r="J888" s="93"/>
      <c r="K888" s="78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78"/>
      <c r="X888" s="93"/>
      <c r="Y888" s="93"/>
      <c r="Z888" s="93"/>
      <c r="AA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78"/>
      <c r="J889" s="93"/>
      <c r="K889" s="78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78"/>
      <c r="X889" s="93"/>
      <c r="Y889" s="93"/>
      <c r="Z889" s="93"/>
      <c r="AA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78"/>
      <c r="J890" s="93"/>
      <c r="K890" s="78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78"/>
      <c r="X890" s="93"/>
      <c r="Y890" s="93"/>
      <c r="Z890" s="93"/>
      <c r="AA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78"/>
      <c r="J891" s="93"/>
      <c r="K891" s="78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78"/>
      <c r="X891" s="93"/>
      <c r="Y891" s="93"/>
      <c r="Z891" s="93"/>
      <c r="AA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78"/>
      <c r="J892" s="93"/>
      <c r="K892" s="78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78"/>
      <c r="X892" s="93"/>
      <c r="Y892" s="93"/>
      <c r="Z892" s="93"/>
      <c r="AA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78"/>
      <c r="J893" s="93"/>
      <c r="K893" s="78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78"/>
      <c r="X893" s="93"/>
      <c r="Y893" s="93"/>
      <c r="Z893" s="93"/>
      <c r="AA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78"/>
      <c r="J894" s="93"/>
      <c r="K894" s="78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78"/>
      <c r="X894" s="93"/>
      <c r="Y894" s="93"/>
      <c r="Z894" s="93"/>
      <c r="AA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78"/>
      <c r="J895" s="93"/>
      <c r="K895" s="78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78"/>
      <c r="X895" s="93"/>
      <c r="Y895" s="93"/>
      <c r="Z895" s="93"/>
      <c r="AA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78"/>
      <c r="J896" s="93"/>
      <c r="K896" s="78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78"/>
      <c r="X896" s="93"/>
      <c r="Y896" s="93"/>
      <c r="Z896" s="93"/>
      <c r="AA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78"/>
      <c r="J897" s="93"/>
      <c r="K897" s="78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78"/>
      <c r="X897" s="93"/>
      <c r="Y897" s="93"/>
      <c r="Z897" s="93"/>
      <c r="AA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78"/>
      <c r="J898" s="93"/>
      <c r="K898" s="78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78"/>
      <c r="X898" s="93"/>
      <c r="Y898" s="93"/>
      <c r="Z898" s="93"/>
      <c r="AA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78"/>
      <c r="J899" s="93"/>
      <c r="K899" s="78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78"/>
      <c r="X899" s="93"/>
      <c r="Y899" s="93"/>
      <c r="Z899" s="93"/>
      <c r="AA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78"/>
      <c r="J900" s="93"/>
      <c r="K900" s="78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78"/>
      <c r="X900" s="93"/>
      <c r="Y900" s="93"/>
      <c r="Z900" s="93"/>
      <c r="AA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78"/>
      <c r="J901" s="93"/>
      <c r="K901" s="78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78"/>
      <c r="X901" s="93"/>
      <c r="Y901" s="93"/>
      <c r="Z901" s="93"/>
      <c r="AA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78"/>
      <c r="J902" s="93"/>
      <c r="K902" s="78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78"/>
      <c r="X902" s="93"/>
      <c r="Y902" s="93"/>
      <c r="Z902" s="93"/>
      <c r="AA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78"/>
      <c r="J903" s="93"/>
      <c r="K903" s="78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78"/>
      <c r="X903" s="93"/>
      <c r="Y903" s="93"/>
      <c r="Z903" s="93"/>
      <c r="AA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78"/>
      <c r="J904" s="93"/>
      <c r="K904" s="78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78"/>
      <c r="X904" s="93"/>
      <c r="Y904" s="93"/>
      <c r="Z904" s="93"/>
      <c r="AA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78"/>
      <c r="J905" s="93"/>
      <c r="K905" s="78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78"/>
      <c r="X905" s="93"/>
      <c r="Y905" s="93"/>
      <c r="Z905" s="93"/>
      <c r="AA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78"/>
      <c r="J906" s="93"/>
      <c r="K906" s="78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78"/>
      <c r="X906" s="93"/>
      <c r="Y906" s="93"/>
      <c r="Z906" s="93"/>
      <c r="AA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78"/>
      <c r="J907" s="93"/>
      <c r="K907" s="78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78"/>
      <c r="X907" s="93"/>
      <c r="Y907" s="93"/>
      <c r="Z907" s="93"/>
      <c r="AA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78"/>
      <c r="J908" s="93"/>
      <c r="K908" s="78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78"/>
      <c r="X908" s="93"/>
      <c r="Y908" s="93"/>
      <c r="Z908" s="93"/>
      <c r="AA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78"/>
      <c r="J909" s="93"/>
      <c r="K909" s="78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78"/>
      <c r="X909" s="93"/>
      <c r="Y909" s="93"/>
      <c r="Z909" s="93"/>
      <c r="AA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78"/>
      <c r="J910" s="93"/>
      <c r="K910" s="78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78"/>
      <c r="X910" s="93"/>
      <c r="Y910" s="93"/>
      <c r="Z910" s="93"/>
      <c r="AA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78"/>
      <c r="J911" s="93"/>
      <c r="K911" s="78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78"/>
      <c r="X911" s="93"/>
      <c r="Y911" s="93"/>
      <c r="Z911" s="93"/>
      <c r="AA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78"/>
      <c r="J912" s="93"/>
      <c r="K912" s="78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78"/>
      <c r="X912" s="93"/>
      <c r="Y912" s="93"/>
      <c r="Z912" s="93"/>
      <c r="AA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78"/>
      <c r="J913" s="93"/>
      <c r="K913" s="78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78"/>
      <c r="X913" s="93"/>
      <c r="Y913" s="93"/>
      <c r="Z913" s="93"/>
      <c r="AA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78"/>
      <c r="J914" s="93"/>
      <c r="K914" s="78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78"/>
      <c r="X914" s="93"/>
      <c r="Y914" s="93"/>
      <c r="Z914" s="93"/>
      <c r="AA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78"/>
      <c r="J915" s="93"/>
      <c r="K915" s="78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78"/>
      <c r="X915" s="93"/>
      <c r="Y915" s="93"/>
      <c r="Z915" s="93"/>
      <c r="AA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78"/>
      <c r="J916" s="93"/>
      <c r="K916" s="78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78"/>
      <c r="X916" s="93"/>
      <c r="Y916" s="93"/>
      <c r="Z916" s="93"/>
      <c r="AA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78"/>
      <c r="J917" s="93"/>
      <c r="K917" s="78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78"/>
      <c r="X917" s="93"/>
      <c r="Y917" s="93"/>
      <c r="Z917" s="93"/>
      <c r="AA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78"/>
      <c r="J918" s="93"/>
      <c r="K918" s="78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78"/>
      <c r="X918" s="93"/>
      <c r="Y918" s="93"/>
      <c r="Z918" s="93"/>
      <c r="AA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78"/>
      <c r="J919" s="93"/>
      <c r="K919" s="78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78"/>
      <c r="X919" s="93"/>
      <c r="Y919" s="93"/>
      <c r="Z919" s="93"/>
      <c r="AA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78"/>
      <c r="J920" s="93"/>
      <c r="K920" s="78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78"/>
      <c r="X920" s="93"/>
      <c r="Y920" s="93"/>
      <c r="Z920" s="93"/>
      <c r="AA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78"/>
      <c r="J921" s="93"/>
      <c r="K921" s="78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78"/>
      <c r="X921" s="93"/>
      <c r="Y921" s="93"/>
      <c r="Z921" s="93"/>
      <c r="AA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78"/>
      <c r="J922" s="93"/>
      <c r="K922" s="78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78"/>
      <c r="X922" s="93"/>
      <c r="Y922" s="93"/>
      <c r="Z922" s="93"/>
      <c r="AA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78"/>
      <c r="J923" s="93"/>
      <c r="K923" s="78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78"/>
      <c r="X923" s="93"/>
      <c r="Y923" s="93"/>
      <c r="Z923" s="93"/>
      <c r="AA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78"/>
      <c r="J924" s="93"/>
      <c r="K924" s="78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78"/>
      <c r="X924" s="93"/>
      <c r="Y924" s="93"/>
      <c r="Z924" s="93"/>
      <c r="AA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78"/>
      <c r="J925" s="93"/>
      <c r="K925" s="78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78"/>
      <c r="X925" s="93"/>
      <c r="Y925" s="93"/>
      <c r="Z925" s="93"/>
      <c r="AA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78"/>
      <c r="J926" s="93"/>
      <c r="K926" s="78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78"/>
      <c r="X926" s="93"/>
      <c r="Y926" s="93"/>
      <c r="Z926" s="93"/>
      <c r="AA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78"/>
      <c r="J927" s="93"/>
      <c r="K927" s="78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78"/>
      <c r="X927" s="93"/>
      <c r="Y927" s="93"/>
      <c r="Z927" s="93"/>
      <c r="AA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78"/>
      <c r="J928" s="93"/>
      <c r="K928" s="78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78"/>
      <c r="X928" s="93"/>
      <c r="Y928" s="93"/>
      <c r="Z928" s="93"/>
      <c r="AA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78"/>
      <c r="J929" s="93"/>
      <c r="K929" s="78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78"/>
      <c r="X929" s="93"/>
      <c r="Y929" s="93"/>
      <c r="Z929" s="93"/>
      <c r="AA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78"/>
      <c r="J930" s="93"/>
      <c r="K930" s="78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78"/>
      <c r="X930" s="93"/>
      <c r="Y930" s="93"/>
      <c r="Z930" s="93"/>
      <c r="AA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78"/>
      <c r="J931" s="93"/>
      <c r="K931" s="78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78"/>
      <c r="X931" s="93"/>
      <c r="Y931" s="93"/>
      <c r="Z931" s="93"/>
      <c r="AA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78"/>
      <c r="J932" s="93"/>
      <c r="K932" s="78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78"/>
      <c r="X932" s="93"/>
      <c r="Y932" s="93"/>
      <c r="Z932" s="93"/>
      <c r="AA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78"/>
      <c r="J933" s="93"/>
      <c r="K933" s="78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78"/>
      <c r="X933" s="93"/>
      <c r="Y933" s="93"/>
      <c r="Z933" s="93"/>
      <c r="AA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78"/>
      <c r="J934" s="93"/>
      <c r="K934" s="78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78"/>
      <c r="X934" s="93"/>
      <c r="Y934" s="93"/>
      <c r="Z934" s="93"/>
      <c r="AA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78"/>
      <c r="J935" s="93"/>
      <c r="K935" s="78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78"/>
      <c r="X935" s="93"/>
      <c r="Y935" s="93"/>
      <c r="Z935" s="93"/>
      <c r="AA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78"/>
      <c r="J936" s="93"/>
      <c r="K936" s="78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78"/>
      <c r="X936" s="93"/>
      <c r="Y936" s="93"/>
      <c r="Z936" s="93"/>
      <c r="AA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78"/>
      <c r="J937" s="93"/>
      <c r="K937" s="78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78"/>
      <c r="X937" s="93"/>
      <c r="Y937" s="93"/>
      <c r="Z937" s="93"/>
      <c r="AA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78"/>
      <c r="J938" s="93"/>
      <c r="K938" s="78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78"/>
      <c r="X938" s="93"/>
      <c r="Y938" s="93"/>
      <c r="Z938" s="93"/>
      <c r="AA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78"/>
      <c r="J939" s="93"/>
      <c r="K939" s="78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78"/>
      <c r="X939" s="93"/>
      <c r="Y939" s="93"/>
      <c r="Z939" s="93"/>
      <c r="AA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78"/>
      <c r="J940" s="93"/>
      <c r="K940" s="78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78"/>
      <c r="X940" s="93"/>
      <c r="Y940" s="93"/>
      <c r="Z940" s="93"/>
      <c r="AA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78"/>
      <c r="J941" s="93"/>
      <c r="K941" s="78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78"/>
      <c r="X941" s="93"/>
      <c r="Y941" s="93"/>
      <c r="Z941" s="93"/>
      <c r="AA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78"/>
      <c r="J942" s="93"/>
      <c r="K942" s="78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78"/>
      <c r="X942" s="93"/>
      <c r="Y942" s="93"/>
      <c r="Z942" s="93"/>
      <c r="AA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78"/>
      <c r="J943" s="93"/>
      <c r="K943" s="78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78"/>
      <c r="X943" s="93"/>
      <c r="Y943" s="93"/>
      <c r="Z943" s="93"/>
      <c r="AA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78"/>
      <c r="J944" s="93"/>
      <c r="K944" s="78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78"/>
      <c r="X944" s="93"/>
      <c r="Y944" s="93"/>
      <c r="Z944" s="93"/>
      <c r="AA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78"/>
      <c r="J945" s="93"/>
      <c r="K945" s="78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78"/>
      <c r="X945" s="93"/>
      <c r="Y945" s="93"/>
      <c r="Z945" s="93"/>
      <c r="AA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78"/>
      <c r="J946" s="93"/>
      <c r="K946" s="78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78"/>
      <c r="X946" s="93"/>
      <c r="Y946" s="93"/>
      <c r="Z946" s="93"/>
      <c r="AA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78"/>
      <c r="J947" s="93"/>
      <c r="K947" s="78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78"/>
      <c r="X947" s="93"/>
      <c r="Y947" s="93"/>
      <c r="Z947" s="93"/>
      <c r="AA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78"/>
      <c r="J948" s="93"/>
      <c r="K948" s="78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78"/>
      <c r="X948" s="93"/>
      <c r="Y948" s="93"/>
      <c r="Z948" s="93"/>
      <c r="AA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78"/>
      <c r="J949" s="93"/>
      <c r="K949" s="78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78"/>
      <c r="X949" s="93"/>
      <c r="Y949" s="93"/>
      <c r="Z949" s="93"/>
      <c r="AA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78"/>
      <c r="J950" s="93"/>
      <c r="K950" s="78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78"/>
      <c r="X950" s="93"/>
      <c r="Y950" s="93"/>
      <c r="Z950" s="93"/>
      <c r="AA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78"/>
      <c r="J951" s="93"/>
      <c r="K951" s="78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78"/>
      <c r="X951" s="93"/>
      <c r="Y951" s="93"/>
      <c r="Z951" s="93"/>
      <c r="AA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78"/>
      <c r="J952" s="93"/>
      <c r="K952" s="78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78"/>
      <c r="X952" s="93"/>
      <c r="Y952" s="93"/>
      <c r="Z952" s="93"/>
      <c r="AA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78"/>
      <c r="J953" s="93"/>
      <c r="K953" s="78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78"/>
      <c r="X953" s="93"/>
      <c r="Y953" s="93"/>
      <c r="Z953" s="93"/>
      <c r="AA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78"/>
      <c r="J954" s="93"/>
      <c r="K954" s="78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78"/>
      <c r="X954" s="93"/>
      <c r="Y954" s="93"/>
      <c r="Z954" s="93"/>
      <c r="AA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78"/>
      <c r="J955" s="93"/>
      <c r="K955" s="78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78"/>
      <c r="X955" s="93"/>
      <c r="Y955" s="93"/>
      <c r="Z955" s="93"/>
      <c r="AA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78"/>
      <c r="J956" s="93"/>
      <c r="K956" s="78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78"/>
      <c r="X956" s="93"/>
      <c r="Y956" s="93"/>
      <c r="Z956" s="93"/>
      <c r="AA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78"/>
      <c r="J957" s="93"/>
      <c r="K957" s="78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78"/>
      <c r="X957" s="93"/>
      <c r="Y957" s="93"/>
      <c r="Z957" s="93"/>
      <c r="AA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78"/>
      <c r="J958" s="93"/>
      <c r="K958" s="78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78"/>
      <c r="X958" s="93"/>
      <c r="Y958" s="93"/>
      <c r="Z958" s="93"/>
      <c r="AA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78"/>
      <c r="J959" s="93"/>
      <c r="K959" s="78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78"/>
      <c r="X959" s="93"/>
      <c r="Y959" s="93"/>
      <c r="Z959" s="93"/>
      <c r="AA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78"/>
      <c r="J960" s="93"/>
      <c r="K960" s="78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78"/>
      <c r="X960" s="93"/>
      <c r="Y960" s="93"/>
      <c r="Z960" s="93"/>
      <c r="AA960" s="93"/>
    </row>
    <row r="961" ht="15.75" customHeight="1">
      <c r="A961" s="93"/>
      <c r="B961" s="93"/>
      <c r="C961" s="93"/>
      <c r="D961" s="93"/>
      <c r="E961" s="93"/>
      <c r="F961" s="93"/>
      <c r="G961" s="93"/>
      <c r="H961" s="93"/>
      <c r="I961" s="78"/>
      <c r="J961" s="93"/>
      <c r="K961" s="78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78"/>
      <c r="X961" s="93"/>
      <c r="Y961" s="93"/>
      <c r="Z961" s="93"/>
      <c r="AA961" s="93"/>
    </row>
    <row r="962" ht="15.75" customHeight="1">
      <c r="A962" s="93"/>
      <c r="B962" s="93"/>
      <c r="C962" s="93"/>
      <c r="D962" s="93"/>
      <c r="E962" s="93"/>
      <c r="F962" s="93"/>
      <c r="G962" s="93"/>
      <c r="H962" s="93"/>
      <c r="I962" s="78"/>
      <c r="J962" s="93"/>
      <c r="K962" s="78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78"/>
      <c r="X962" s="93"/>
      <c r="Y962" s="93"/>
      <c r="Z962" s="93"/>
      <c r="AA962" s="93"/>
    </row>
    <row r="963" ht="15.75" customHeight="1">
      <c r="A963" s="93"/>
      <c r="B963" s="93"/>
      <c r="C963" s="93"/>
      <c r="D963" s="93"/>
      <c r="E963" s="93"/>
      <c r="F963" s="93"/>
      <c r="G963" s="93"/>
      <c r="H963" s="93"/>
      <c r="I963" s="78"/>
      <c r="J963" s="93"/>
      <c r="K963" s="78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78"/>
      <c r="X963" s="93"/>
      <c r="Y963" s="93"/>
      <c r="Z963" s="93"/>
      <c r="AA963" s="93"/>
    </row>
    <row r="964" ht="15.75" customHeight="1">
      <c r="A964" s="93"/>
      <c r="B964" s="93"/>
      <c r="C964" s="93"/>
      <c r="D964" s="93"/>
      <c r="E964" s="93"/>
      <c r="F964" s="93"/>
      <c r="G964" s="93"/>
      <c r="H964" s="93"/>
      <c r="I964" s="78"/>
      <c r="J964" s="93"/>
      <c r="K964" s="78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78"/>
      <c r="X964" s="93"/>
      <c r="Y964" s="93"/>
      <c r="Z964" s="93"/>
      <c r="AA964" s="93"/>
    </row>
    <row r="965" ht="15.75" customHeight="1">
      <c r="A965" s="93"/>
      <c r="B965" s="93"/>
      <c r="C965" s="93"/>
      <c r="D965" s="93"/>
      <c r="E965" s="93"/>
      <c r="F965" s="93"/>
      <c r="G965" s="93"/>
      <c r="H965" s="93"/>
      <c r="I965" s="78"/>
      <c r="J965" s="93"/>
      <c r="K965" s="78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78"/>
      <c r="X965" s="93"/>
      <c r="Y965" s="93"/>
      <c r="Z965" s="93"/>
      <c r="AA965" s="93"/>
    </row>
    <row r="966" ht="15.75" customHeight="1">
      <c r="A966" s="93"/>
      <c r="B966" s="93"/>
      <c r="C966" s="93"/>
      <c r="D966" s="93"/>
      <c r="E966" s="93"/>
      <c r="F966" s="93"/>
      <c r="G966" s="93"/>
      <c r="H966" s="93"/>
      <c r="I966" s="78"/>
      <c r="J966" s="93"/>
      <c r="K966" s="78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78"/>
      <c r="X966" s="93"/>
      <c r="Y966" s="93"/>
      <c r="Z966" s="93"/>
      <c r="AA966" s="93"/>
    </row>
    <row r="967" ht="15.75" customHeight="1">
      <c r="A967" s="93"/>
      <c r="B967" s="93"/>
      <c r="C967" s="93"/>
      <c r="D967" s="93"/>
      <c r="E967" s="93"/>
      <c r="F967" s="93"/>
      <c r="G967" s="93"/>
      <c r="H967" s="93"/>
      <c r="I967" s="78"/>
      <c r="J967" s="93"/>
      <c r="K967" s="78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78"/>
      <c r="X967" s="93"/>
      <c r="Y967" s="93"/>
      <c r="Z967" s="93"/>
      <c r="AA967" s="93"/>
    </row>
    <row r="968" ht="15.75" customHeight="1">
      <c r="A968" s="93"/>
      <c r="B968" s="93"/>
      <c r="C968" s="93"/>
      <c r="D968" s="93"/>
      <c r="E968" s="93"/>
      <c r="F968" s="93"/>
      <c r="G968" s="93"/>
      <c r="H968" s="93"/>
      <c r="I968" s="78"/>
      <c r="J968" s="93"/>
      <c r="K968" s="78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78"/>
      <c r="X968" s="93"/>
      <c r="Y968" s="93"/>
      <c r="Z968" s="93"/>
      <c r="AA968" s="93"/>
    </row>
    <row r="969" ht="15.75" customHeight="1">
      <c r="A969" s="93"/>
      <c r="B969" s="93"/>
      <c r="C969" s="93"/>
      <c r="D969" s="93"/>
      <c r="E969" s="93"/>
      <c r="F969" s="93"/>
      <c r="G969" s="93"/>
      <c r="H969" s="93"/>
      <c r="I969" s="78"/>
      <c r="J969" s="93"/>
      <c r="K969" s="78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78"/>
      <c r="X969" s="93"/>
      <c r="Y969" s="93"/>
      <c r="Z969" s="93"/>
      <c r="AA969" s="93"/>
    </row>
    <row r="970" ht="15.75" customHeight="1">
      <c r="A970" s="93"/>
      <c r="B970" s="93"/>
      <c r="C970" s="93"/>
      <c r="D970" s="93"/>
      <c r="E970" s="93"/>
      <c r="F970" s="93"/>
      <c r="G970" s="93"/>
      <c r="H970" s="93"/>
      <c r="I970" s="78"/>
      <c r="J970" s="93"/>
      <c r="K970" s="78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78"/>
      <c r="X970" s="93"/>
      <c r="Y970" s="93"/>
      <c r="Z970" s="93"/>
      <c r="AA970" s="93"/>
    </row>
    <row r="971" ht="15.75" customHeight="1">
      <c r="A971" s="93"/>
      <c r="B971" s="93"/>
      <c r="C971" s="93"/>
      <c r="D971" s="93"/>
      <c r="E971" s="93"/>
      <c r="F971" s="93"/>
      <c r="G971" s="93"/>
      <c r="H971" s="93"/>
      <c r="I971" s="78"/>
      <c r="J971" s="93"/>
      <c r="K971" s="78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78"/>
      <c r="X971" s="93"/>
      <c r="Y971" s="93"/>
      <c r="Z971" s="93"/>
      <c r="AA971" s="93"/>
    </row>
    <row r="972" ht="15.75" customHeight="1">
      <c r="A972" s="93"/>
      <c r="B972" s="93"/>
      <c r="C972" s="93"/>
      <c r="D972" s="93"/>
      <c r="E972" s="93"/>
      <c r="F972" s="93"/>
      <c r="G972" s="93"/>
      <c r="H972" s="93"/>
      <c r="I972" s="78"/>
      <c r="J972" s="93"/>
      <c r="K972" s="78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78"/>
      <c r="X972" s="93"/>
      <c r="Y972" s="93"/>
      <c r="Z972" s="93"/>
      <c r="AA972" s="93"/>
    </row>
    <row r="973" ht="15.75" customHeight="1">
      <c r="A973" s="93"/>
      <c r="B973" s="93"/>
      <c r="C973" s="93"/>
      <c r="D973" s="93"/>
      <c r="E973" s="93"/>
      <c r="F973" s="93"/>
      <c r="G973" s="93"/>
      <c r="H973" s="93"/>
      <c r="I973" s="78"/>
      <c r="J973" s="93"/>
      <c r="K973" s="78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78"/>
      <c r="X973" s="93"/>
      <c r="Y973" s="93"/>
      <c r="Z973" s="93"/>
      <c r="AA973" s="93"/>
    </row>
    <row r="974" ht="15.75" customHeight="1">
      <c r="A974" s="93"/>
      <c r="B974" s="93"/>
      <c r="C974" s="93"/>
      <c r="D974" s="93"/>
      <c r="E974" s="93"/>
      <c r="F974" s="93"/>
      <c r="G974" s="93"/>
      <c r="H974" s="93"/>
      <c r="I974" s="78"/>
      <c r="J974" s="93"/>
      <c r="K974" s="78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78"/>
      <c r="X974" s="93"/>
      <c r="Y974" s="93"/>
      <c r="Z974" s="93"/>
      <c r="AA974" s="93"/>
    </row>
    <row r="975" ht="15.75" customHeight="1">
      <c r="A975" s="93"/>
      <c r="B975" s="93"/>
      <c r="C975" s="93"/>
      <c r="D975" s="93"/>
      <c r="E975" s="93"/>
      <c r="F975" s="93"/>
      <c r="G975" s="93"/>
      <c r="H975" s="93"/>
      <c r="I975" s="78"/>
      <c r="J975" s="93"/>
      <c r="K975" s="78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78"/>
      <c r="X975" s="93"/>
      <c r="Y975" s="93"/>
      <c r="Z975" s="93"/>
      <c r="AA975" s="93"/>
    </row>
    <row r="976" ht="15.75" customHeight="1">
      <c r="A976" s="93"/>
      <c r="B976" s="93"/>
      <c r="C976" s="93"/>
      <c r="D976" s="93"/>
      <c r="E976" s="93"/>
      <c r="F976" s="93"/>
      <c r="G976" s="93"/>
      <c r="H976" s="93"/>
      <c r="I976" s="78"/>
      <c r="J976" s="93"/>
      <c r="K976" s="78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78"/>
      <c r="X976" s="93"/>
      <c r="Y976" s="93"/>
      <c r="Z976" s="93"/>
      <c r="AA976" s="93"/>
    </row>
    <row r="977" ht="15.75" customHeight="1">
      <c r="A977" s="93"/>
      <c r="B977" s="93"/>
      <c r="C977" s="93"/>
      <c r="D977" s="93"/>
      <c r="E977" s="93"/>
      <c r="F977" s="93"/>
      <c r="G977" s="93"/>
      <c r="H977" s="93"/>
      <c r="I977" s="78"/>
      <c r="J977" s="93"/>
      <c r="K977" s="78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78"/>
      <c r="X977" s="93"/>
      <c r="Y977" s="93"/>
      <c r="Z977" s="93"/>
      <c r="AA977" s="93"/>
    </row>
    <row r="978" ht="15.75" customHeight="1">
      <c r="A978" s="93"/>
      <c r="B978" s="93"/>
      <c r="C978" s="93"/>
      <c r="D978" s="93"/>
      <c r="E978" s="93"/>
      <c r="F978" s="93"/>
      <c r="G978" s="93"/>
      <c r="H978" s="93"/>
      <c r="I978" s="78"/>
      <c r="J978" s="93"/>
      <c r="K978" s="78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78"/>
      <c r="X978" s="93"/>
      <c r="Y978" s="93"/>
      <c r="Z978" s="93"/>
      <c r="AA978" s="93"/>
    </row>
    <row r="979" ht="15.75" customHeight="1">
      <c r="A979" s="93"/>
      <c r="B979" s="93"/>
      <c r="C979" s="93"/>
      <c r="D979" s="93"/>
      <c r="E979" s="93"/>
      <c r="F979" s="93"/>
      <c r="G979" s="93"/>
      <c r="H979" s="93"/>
      <c r="I979" s="78"/>
      <c r="J979" s="93"/>
      <c r="K979" s="78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78"/>
      <c r="X979" s="93"/>
      <c r="Y979" s="93"/>
      <c r="Z979" s="93"/>
      <c r="AA979" s="93"/>
    </row>
    <row r="980" ht="15.75" customHeight="1">
      <c r="A980" s="93"/>
      <c r="B980" s="93"/>
      <c r="C980" s="93"/>
      <c r="D980" s="93"/>
      <c r="E980" s="93"/>
      <c r="F980" s="93"/>
      <c r="G980" s="93"/>
      <c r="H980" s="93"/>
      <c r="I980" s="78"/>
      <c r="J980" s="93"/>
      <c r="K980" s="78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78"/>
      <c r="X980" s="93"/>
      <c r="Y980" s="93"/>
      <c r="Z980" s="93"/>
      <c r="AA980" s="93"/>
    </row>
    <row r="981" ht="15.75" customHeight="1">
      <c r="A981" s="93"/>
      <c r="B981" s="93"/>
      <c r="C981" s="93"/>
      <c r="D981" s="93"/>
      <c r="E981" s="93"/>
      <c r="F981" s="93"/>
      <c r="G981" s="93"/>
      <c r="H981" s="93"/>
      <c r="I981" s="78"/>
      <c r="J981" s="93"/>
      <c r="K981" s="78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78"/>
      <c r="X981" s="93"/>
      <c r="Y981" s="93"/>
      <c r="Z981" s="93"/>
      <c r="AA981" s="93"/>
    </row>
    <row r="982" ht="15.75" customHeight="1">
      <c r="A982" s="93"/>
      <c r="B982" s="93"/>
      <c r="C982" s="93"/>
      <c r="D982" s="93"/>
      <c r="E982" s="93"/>
      <c r="F982" s="93"/>
      <c r="G982" s="93"/>
      <c r="H982" s="93"/>
      <c r="I982" s="78"/>
      <c r="J982" s="93"/>
      <c r="K982" s="78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78"/>
      <c r="X982" s="93"/>
      <c r="Y982" s="93"/>
      <c r="Z982" s="93"/>
      <c r="AA982" s="93"/>
    </row>
    <row r="983" ht="15.75" customHeight="1">
      <c r="A983" s="93"/>
      <c r="B983" s="93"/>
      <c r="C983" s="93"/>
      <c r="D983" s="93"/>
      <c r="E983" s="93"/>
      <c r="F983" s="93"/>
      <c r="G983" s="93"/>
      <c r="H983" s="93"/>
      <c r="I983" s="78"/>
      <c r="J983" s="93"/>
      <c r="K983" s="78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78"/>
      <c r="X983" s="93"/>
      <c r="Y983" s="93"/>
      <c r="Z983" s="93"/>
      <c r="AA983" s="93"/>
    </row>
    <row r="984" ht="15.75" customHeight="1">
      <c r="A984" s="93"/>
      <c r="B984" s="93"/>
      <c r="C984" s="93"/>
      <c r="D984" s="93"/>
      <c r="E984" s="93"/>
      <c r="F984" s="93"/>
      <c r="G984" s="93"/>
      <c r="H984" s="93"/>
      <c r="I984" s="78"/>
      <c r="J984" s="93"/>
      <c r="K984" s="78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78"/>
      <c r="X984" s="93"/>
      <c r="Y984" s="93"/>
      <c r="Z984" s="93"/>
      <c r="AA984" s="93"/>
    </row>
    <row r="985" ht="15.75" customHeight="1">
      <c r="A985" s="93"/>
      <c r="B985" s="93"/>
      <c r="C985" s="93"/>
      <c r="D985" s="93"/>
      <c r="E985" s="93"/>
      <c r="F985" s="93"/>
      <c r="G985" s="93"/>
      <c r="H985" s="93"/>
      <c r="I985" s="78"/>
      <c r="J985" s="93"/>
      <c r="K985" s="78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78"/>
      <c r="X985" s="93"/>
      <c r="Y985" s="93"/>
      <c r="Z985" s="93"/>
      <c r="AA985" s="93"/>
    </row>
    <row r="986" ht="15.75" customHeight="1">
      <c r="A986" s="93"/>
      <c r="B986" s="93"/>
      <c r="C986" s="93"/>
      <c r="D986" s="93"/>
      <c r="E986" s="93"/>
      <c r="F986" s="93"/>
      <c r="G986" s="93"/>
      <c r="H986" s="93"/>
      <c r="I986" s="78"/>
      <c r="J986" s="93"/>
      <c r="K986" s="78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78"/>
      <c r="X986" s="93"/>
      <c r="Y986" s="93"/>
      <c r="Z986" s="93"/>
      <c r="AA986" s="93"/>
    </row>
    <row r="987" ht="15.75" customHeight="1">
      <c r="A987" s="93"/>
      <c r="B987" s="93"/>
      <c r="C987" s="93"/>
      <c r="D987" s="93"/>
      <c r="E987" s="93"/>
      <c r="F987" s="93"/>
      <c r="G987" s="93"/>
      <c r="H987" s="93"/>
      <c r="I987" s="78"/>
      <c r="J987" s="93"/>
      <c r="K987" s="78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78"/>
      <c r="X987" s="93"/>
      <c r="Y987" s="93"/>
      <c r="Z987" s="93"/>
      <c r="AA987" s="93"/>
    </row>
    <row r="988" ht="15.75" customHeight="1">
      <c r="A988" s="93"/>
      <c r="B988" s="93"/>
      <c r="C988" s="93"/>
      <c r="D988" s="93"/>
      <c r="E988" s="93"/>
      <c r="F988" s="93"/>
      <c r="G988" s="93"/>
      <c r="H988" s="93"/>
      <c r="I988" s="78"/>
      <c r="J988" s="93"/>
      <c r="K988" s="78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78"/>
      <c r="X988" s="93"/>
      <c r="Y988" s="93"/>
      <c r="Z988" s="93"/>
      <c r="AA988" s="93"/>
    </row>
    <row r="989" ht="15.75" customHeight="1">
      <c r="A989" s="93"/>
      <c r="B989" s="93"/>
      <c r="C989" s="93"/>
      <c r="D989" s="93"/>
      <c r="E989" s="93"/>
      <c r="F989" s="93"/>
      <c r="G989" s="93"/>
      <c r="H989" s="93"/>
      <c r="I989" s="78"/>
      <c r="J989" s="93"/>
      <c r="K989" s="78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78"/>
      <c r="X989" s="93"/>
      <c r="Y989" s="93"/>
      <c r="Z989" s="93"/>
      <c r="AA989" s="93"/>
    </row>
    <row r="990" ht="15.75" customHeight="1">
      <c r="A990" s="93"/>
      <c r="B990" s="93"/>
      <c r="C990" s="93"/>
      <c r="D990" s="93"/>
      <c r="E990" s="93"/>
      <c r="F990" s="93"/>
      <c r="G990" s="93"/>
      <c r="H990" s="93"/>
      <c r="I990" s="78"/>
      <c r="J990" s="93"/>
      <c r="K990" s="78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78"/>
      <c r="X990" s="93"/>
      <c r="Y990" s="93"/>
      <c r="Z990" s="93"/>
      <c r="AA990" s="93"/>
    </row>
    <row r="991" ht="15.75" customHeight="1">
      <c r="A991" s="93"/>
      <c r="B991" s="93"/>
      <c r="C991" s="93"/>
      <c r="D991" s="93"/>
      <c r="E991" s="93"/>
      <c r="F991" s="93"/>
      <c r="G991" s="93"/>
      <c r="H991" s="93"/>
      <c r="I991" s="78"/>
      <c r="J991" s="93"/>
      <c r="K991" s="78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78"/>
      <c r="X991" s="93"/>
      <c r="Y991" s="93"/>
      <c r="Z991" s="93"/>
      <c r="AA991" s="93"/>
    </row>
    <row r="992" ht="15.75" customHeight="1">
      <c r="A992" s="93"/>
      <c r="B992" s="93"/>
      <c r="C992" s="93"/>
      <c r="D992" s="93"/>
      <c r="E992" s="93"/>
      <c r="F992" s="93"/>
      <c r="G992" s="93"/>
      <c r="H992" s="93"/>
      <c r="I992" s="78"/>
      <c r="J992" s="93"/>
      <c r="K992" s="78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78"/>
      <c r="X992" s="93"/>
      <c r="Y992" s="93"/>
      <c r="Z992" s="93"/>
      <c r="AA992" s="93"/>
    </row>
    <row r="993" ht="15.75" customHeight="1">
      <c r="A993" s="93"/>
      <c r="B993" s="93"/>
      <c r="C993" s="93"/>
      <c r="D993" s="93"/>
      <c r="E993" s="93"/>
      <c r="F993" s="93"/>
      <c r="G993" s="93"/>
      <c r="H993" s="93"/>
      <c r="I993" s="78"/>
      <c r="J993" s="93"/>
      <c r="K993" s="78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78"/>
      <c r="X993" s="93"/>
      <c r="Y993" s="93"/>
      <c r="Z993" s="93"/>
      <c r="AA993" s="93"/>
    </row>
    <row r="994" ht="15.75" customHeight="1">
      <c r="A994" s="93"/>
      <c r="B994" s="93"/>
      <c r="C994" s="93"/>
      <c r="D994" s="93"/>
      <c r="E994" s="93"/>
      <c r="F994" s="93"/>
      <c r="G994" s="93"/>
      <c r="H994" s="93"/>
      <c r="I994" s="78"/>
      <c r="J994" s="93"/>
      <c r="K994" s="78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78"/>
      <c r="X994" s="93"/>
      <c r="Y994" s="93"/>
      <c r="Z994" s="93"/>
      <c r="AA994" s="93"/>
    </row>
    <row r="995" ht="15.75" customHeight="1">
      <c r="A995" s="93"/>
      <c r="B995" s="93"/>
      <c r="C995" s="93"/>
      <c r="D995" s="93"/>
      <c r="E995" s="93"/>
      <c r="F995" s="93"/>
      <c r="G995" s="93"/>
      <c r="H995" s="93"/>
      <c r="I995" s="78"/>
      <c r="J995" s="93"/>
      <c r="K995" s="78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78"/>
      <c r="X995" s="93"/>
      <c r="Y995" s="93"/>
      <c r="Z995" s="93"/>
      <c r="AA995" s="93"/>
    </row>
    <row r="996" ht="15.75" customHeight="1">
      <c r="A996" s="93"/>
      <c r="B996" s="93"/>
      <c r="C996" s="93"/>
      <c r="D996" s="93"/>
      <c r="E996" s="93"/>
      <c r="F996" s="93"/>
      <c r="G996" s="93"/>
      <c r="H996" s="93"/>
      <c r="I996" s="78"/>
      <c r="J996" s="93"/>
      <c r="K996" s="78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78"/>
      <c r="X996" s="93"/>
      <c r="Y996" s="93"/>
      <c r="Z996" s="93"/>
      <c r="AA996" s="93"/>
    </row>
    <row r="997" ht="15.75" customHeight="1">
      <c r="A997" s="93"/>
      <c r="B997" s="93"/>
      <c r="C997" s="93"/>
      <c r="D997" s="93"/>
      <c r="E997" s="93"/>
      <c r="F997" s="93"/>
      <c r="G997" s="93"/>
      <c r="H997" s="93"/>
      <c r="I997" s="78"/>
      <c r="J997" s="93"/>
      <c r="K997" s="78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78"/>
      <c r="X997" s="93"/>
      <c r="Y997" s="93"/>
      <c r="Z997" s="93"/>
      <c r="AA997" s="93"/>
    </row>
    <row r="998" ht="15.75" customHeight="1">
      <c r="A998" s="93"/>
      <c r="B998" s="93"/>
      <c r="C998" s="93"/>
      <c r="D998" s="93"/>
      <c r="E998" s="93"/>
      <c r="F998" s="93"/>
      <c r="G998" s="93"/>
      <c r="H998" s="93"/>
      <c r="I998" s="78"/>
      <c r="J998" s="93"/>
      <c r="K998" s="78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78"/>
      <c r="X998" s="93"/>
      <c r="Y998" s="93"/>
      <c r="Z998" s="93"/>
      <c r="AA998" s="93"/>
    </row>
    <row r="999" ht="15.75" customHeight="1">
      <c r="A999" s="93"/>
      <c r="B999" s="93"/>
      <c r="C999" s="93"/>
      <c r="D999" s="93"/>
      <c r="E999" s="93"/>
      <c r="F999" s="93"/>
      <c r="G999" s="93"/>
      <c r="H999" s="93"/>
      <c r="I999" s="78"/>
      <c r="J999" s="93"/>
      <c r="K999" s="78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78"/>
      <c r="X999" s="93"/>
      <c r="Y999" s="93"/>
      <c r="Z999" s="93"/>
      <c r="AA999" s="93"/>
    </row>
    <row r="1000" ht="15.75" customHeight="1">
      <c r="A1000" s="93"/>
      <c r="B1000" s="93"/>
      <c r="C1000" s="93"/>
      <c r="D1000" s="93"/>
      <c r="E1000" s="93"/>
      <c r="F1000" s="93"/>
      <c r="G1000" s="93"/>
      <c r="H1000" s="93"/>
      <c r="I1000" s="78"/>
      <c r="J1000" s="93"/>
      <c r="K1000" s="78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78"/>
      <c r="X1000" s="93"/>
      <c r="Y1000" s="93"/>
      <c r="Z1000" s="93"/>
      <c r="AA1000" s="93"/>
    </row>
  </sheetData>
  <autoFilter ref="$A$1:$Q$199">
    <sortState ref="A1:Q199">
      <sortCondition ref="A1:A199"/>
    </sortState>
  </autoFilter>
  <printOptions/>
  <pageMargins bottom="0.75" footer="0.0" header="0.0" left="0.7" right="0.7" top="0.75"/>
  <pageSetup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9.13"/>
    <col customWidth="1" min="3" max="6" width="8.0"/>
    <col customWidth="1" min="7" max="7" width="8.75"/>
    <col customWidth="1" min="8" max="10" width="8.0"/>
    <col customWidth="1" min="11" max="11" width="13.25"/>
    <col customWidth="1" min="12" max="12" width="9.13"/>
    <col customWidth="1" min="13" max="26" width="8.0"/>
  </cols>
  <sheetData>
    <row r="1">
      <c r="A1" s="62" t="s">
        <v>306</v>
      </c>
      <c r="B1" s="112" t="s">
        <v>307</v>
      </c>
      <c r="C1" s="62" t="s">
        <v>308</v>
      </c>
      <c r="D1" s="62" t="s">
        <v>309</v>
      </c>
      <c r="E1" s="62" t="s">
        <v>310</v>
      </c>
      <c r="F1" s="62" t="s">
        <v>311</v>
      </c>
      <c r="G1" s="62" t="s">
        <v>312</v>
      </c>
      <c r="H1" s="62" t="s">
        <v>16</v>
      </c>
      <c r="I1" s="82" t="s">
        <v>313</v>
      </c>
      <c r="J1" s="82" t="s">
        <v>30</v>
      </c>
      <c r="K1" s="9" t="s">
        <v>314</v>
      </c>
      <c r="L1" s="9" t="s">
        <v>315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62" t="s">
        <v>316</v>
      </c>
      <c r="B2" s="112">
        <v>42524.0</v>
      </c>
      <c r="C2" s="62">
        <v>17657.2</v>
      </c>
      <c r="D2" s="62">
        <v>17762.05</v>
      </c>
      <c r="E2" s="62">
        <v>17649.05</v>
      </c>
      <c r="F2" s="62">
        <v>17680.8</v>
      </c>
      <c r="G2" s="62">
        <v>17567.8</v>
      </c>
      <c r="H2" s="62">
        <v>0.0</v>
      </c>
      <c r="I2" s="62" t="str">
        <f t="shared" ref="I2:I1035" si="1">IF(H2&gt;0,"PE","CE")</f>
        <v>CE</v>
      </c>
      <c r="J2" s="62">
        <f t="shared" ref="J2:J1035" si="2">IF(I2="PE",(ROUND(C2,-2))-100,(ROUND(C2,-2))+100)</f>
        <v>17800</v>
      </c>
      <c r="K2" s="9">
        <f t="shared" ref="K2:K1035" si="3">(C2-F2)/C2*100</f>
        <v>-0.1336565254</v>
      </c>
      <c r="L2" s="113" t="s">
        <v>317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2" t="s">
        <v>316</v>
      </c>
      <c r="B3" s="112">
        <v>42527.0</v>
      </c>
      <c r="C3" s="62">
        <v>17710.45</v>
      </c>
      <c r="D3" s="62">
        <v>17754.15</v>
      </c>
      <c r="E3" s="62">
        <v>17636.9</v>
      </c>
      <c r="F3" s="62">
        <v>17671.4</v>
      </c>
      <c r="G3" s="62">
        <v>17680.8</v>
      </c>
      <c r="H3" s="81">
        <f t="shared" ref="H3:H579" si="4">(C3-F2)/F2*100</f>
        <v>0.1676960319</v>
      </c>
      <c r="I3" s="62" t="str">
        <f t="shared" si="1"/>
        <v>PE</v>
      </c>
      <c r="J3" s="62">
        <f t="shared" si="2"/>
        <v>17600</v>
      </c>
      <c r="K3" s="9">
        <f t="shared" si="3"/>
        <v>0.2204912919</v>
      </c>
      <c r="L3" s="113" t="s">
        <v>318</v>
      </c>
      <c r="M3" s="9"/>
      <c r="N3" s="9" t="s">
        <v>319</v>
      </c>
      <c r="O3" s="9">
        <f>COUNTIF(I2:I1099,"PE")</f>
        <v>692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2" t="s">
        <v>316</v>
      </c>
      <c r="B4" s="112">
        <v>42528.0</v>
      </c>
      <c r="C4" s="62">
        <v>17796.55</v>
      </c>
      <c r="D4" s="62">
        <v>18000.95</v>
      </c>
      <c r="E4" s="62">
        <v>17713.35</v>
      </c>
      <c r="F4" s="62">
        <v>17948.15</v>
      </c>
      <c r="G4" s="62">
        <v>17671.4</v>
      </c>
      <c r="H4" s="81">
        <f t="shared" si="4"/>
        <v>0.7082064805</v>
      </c>
      <c r="I4" s="62" t="str">
        <f t="shared" si="1"/>
        <v>PE</v>
      </c>
      <c r="J4" s="62">
        <f t="shared" si="2"/>
        <v>17700</v>
      </c>
      <c r="K4" s="9">
        <f t="shared" si="3"/>
        <v>-0.8518504991</v>
      </c>
      <c r="L4" s="113" t="s">
        <v>320</v>
      </c>
      <c r="M4" s="9"/>
      <c r="N4" s="9" t="s">
        <v>321</v>
      </c>
      <c r="O4" s="9">
        <f>COUNTIF(I2:I1099,"CE")</f>
        <v>342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2" t="s">
        <v>316</v>
      </c>
      <c r="B5" s="112">
        <v>42529.0</v>
      </c>
      <c r="C5" s="62">
        <v>17976.25</v>
      </c>
      <c r="D5" s="62">
        <v>17995.8</v>
      </c>
      <c r="E5" s="62">
        <v>17855.2</v>
      </c>
      <c r="F5" s="62">
        <v>17946.8</v>
      </c>
      <c r="G5" s="62">
        <v>17948.15</v>
      </c>
      <c r="H5" s="81">
        <f t="shared" si="4"/>
        <v>0.1565620969</v>
      </c>
      <c r="I5" s="62" t="str">
        <f t="shared" si="1"/>
        <v>PE</v>
      </c>
      <c r="J5" s="62">
        <f t="shared" si="2"/>
        <v>17900</v>
      </c>
      <c r="K5" s="9">
        <f t="shared" si="3"/>
        <v>0.1638272721</v>
      </c>
      <c r="L5" s="113" t="s">
        <v>322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2" t="s">
        <v>316</v>
      </c>
      <c r="B6" s="112">
        <v>42530.0</v>
      </c>
      <c r="C6" s="62">
        <v>17955.8</v>
      </c>
      <c r="D6" s="62">
        <v>17986.15</v>
      </c>
      <c r="E6" s="62">
        <v>17801.55</v>
      </c>
      <c r="F6" s="62">
        <v>17887.7</v>
      </c>
      <c r="G6" s="62">
        <v>17946.8</v>
      </c>
      <c r="H6" s="81">
        <f t="shared" si="4"/>
        <v>0.05014821584</v>
      </c>
      <c r="I6" s="62" t="str">
        <f t="shared" si="1"/>
        <v>PE</v>
      </c>
      <c r="J6" s="62">
        <f t="shared" si="2"/>
        <v>17900</v>
      </c>
      <c r="K6" s="9">
        <f t="shared" si="3"/>
        <v>0.3792646387</v>
      </c>
      <c r="L6" s="113" t="s">
        <v>323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2" t="s">
        <v>316</v>
      </c>
      <c r="B7" s="112">
        <v>42531.0</v>
      </c>
      <c r="C7" s="62">
        <v>17830.2</v>
      </c>
      <c r="D7" s="62">
        <v>18051.5</v>
      </c>
      <c r="E7" s="62">
        <v>17815.25</v>
      </c>
      <c r="F7" s="62">
        <v>17828.6</v>
      </c>
      <c r="G7" s="62">
        <v>17887.7</v>
      </c>
      <c r="H7" s="81">
        <f t="shared" si="4"/>
        <v>-0.3214499349</v>
      </c>
      <c r="I7" s="62" t="str">
        <f t="shared" si="1"/>
        <v>CE</v>
      </c>
      <c r="J7" s="62">
        <f t="shared" si="2"/>
        <v>17900</v>
      </c>
      <c r="K7" s="9">
        <f t="shared" si="3"/>
        <v>0.008973539276</v>
      </c>
      <c r="L7" s="113" t="s">
        <v>317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2" t="s">
        <v>316</v>
      </c>
      <c r="B8" s="112">
        <v>42534.0</v>
      </c>
      <c r="C8" s="62">
        <v>17620.55</v>
      </c>
      <c r="D8" s="62">
        <v>17666.55</v>
      </c>
      <c r="E8" s="62">
        <v>17527.55</v>
      </c>
      <c r="F8" s="62">
        <v>17593.95</v>
      </c>
      <c r="G8" s="62">
        <v>17828.6</v>
      </c>
      <c r="H8" s="81">
        <f t="shared" si="4"/>
        <v>-1.166945245</v>
      </c>
      <c r="I8" s="62" t="str">
        <f t="shared" si="1"/>
        <v>CE</v>
      </c>
      <c r="J8" s="62">
        <f t="shared" si="2"/>
        <v>17700</v>
      </c>
      <c r="K8" s="9">
        <f t="shared" si="3"/>
        <v>0.1509601006</v>
      </c>
      <c r="L8" s="113" t="s">
        <v>318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2" t="s">
        <v>316</v>
      </c>
      <c r="B9" s="112">
        <v>42535.0</v>
      </c>
      <c r="C9" s="62">
        <v>17698.95</v>
      </c>
      <c r="D9" s="62">
        <v>17719.85</v>
      </c>
      <c r="E9" s="62">
        <v>17575.95</v>
      </c>
      <c r="F9" s="62">
        <v>17672.4</v>
      </c>
      <c r="G9" s="62">
        <v>17593.95</v>
      </c>
      <c r="H9" s="81">
        <f t="shared" si="4"/>
        <v>0.5967960577</v>
      </c>
      <c r="I9" s="62" t="str">
        <f t="shared" si="1"/>
        <v>PE</v>
      </c>
      <c r="J9" s="62">
        <f t="shared" si="2"/>
        <v>17600</v>
      </c>
      <c r="K9" s="9">
        <f t="shared" si="3"/>
        <v>0.1500088988</v>
      </c>
      <c r="L9" s="113" t="s">
        <v>320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2" t="s">
        <v>316</v>
      </c>
      <c r="B10" s="112">
        <v>42536.0</v>
      </c>
      <c r="C10" s="62">
        <v>17746.05</v>
      </c>
      <c r="D10" s="62">
        <v>17943.65</v>
      </c>
      <c r="E10" s="62">
        <v>17659.6</v>
      </c>
      <c r="F10" s="62">
        <v>17917.9</v>
      </c>
      <c r="G10" s="62">
        <v>17672.4</v>
      </c>
      <c r="H10" s="81">
        <f t="shared" si="4"/>
        <v>0.4167515448</v>
      </c>
      <c r="I10" s="62" t="str">
        <f t="shared" si="1"/>
        <v>PE</v>
      </c>
      <c r="J10" s="62">
        <f t="shared" si="2"/>
        <v>17600</v>
      </c>
      <c r="K10" s="9">
        <f t="shared" si="3"/>
        <v>-0.9683845137</v>
      </c>
      <c r="L10" s="113" t="s">
        <v>322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2" t="s">
        <v>316</v>
      </c>
      <c r="B11" s="112">
        <v>42537.0</v>
      </c>
      <c r="C11" s="62">
        <v>17827.6</v>
      </c>
      <c r="D11" s="62">
        <v>17827.6</v>
      </c>
      <c r="E11" s="62">
        <v>17545.8</v>
      </c>
      <c r="F11" s="62">
        <v>17671.3</v>
      </c>
      <c r="G11" s="62">
        <v>17917.9</v>
      </c>
      <c r="H11" s="81">
        <f t="shared" si="4"/>
        <v>-0.5039653084</v>
      </c>
      <c r="I11" s="62" t="str">
        <f t="shared" si="1"/>
        <v>CE</v>
      </c>
      <c r="J11" s="62">
        <f t="shared" si="2"/>
        <v>17900</v>
      </c>
      <c r="K11" s="9">
        <f t="shared" si="3"/>
        <v>0.8767304629</v>
      </c>
      <c r="L11" s="113" t="s">
        <v>323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2" t="s">
        <v>316</v>
      </c>
      <c r="B12" s="112">
        <v>42538.0</v>
      </c>
      <c r="C12" s="62">
        <v>17772.3</v>
      </c>
      <c r="D12" s="62">
        <v>17843.15</v>
      </c>
      <c r="E12" s="62">
        <v>17590.75</v>
      </c>
      <c r="F12" s="62">
        <v>17696.05</v>
      </c>
      <c r="G12" s="62">
        <v>17671.3</v>
      </c>
      <c r="H12" s="81">
        <f t="shared" si="4"/>
        <v>0.5715482166</v>
      </c>
      <c r="I12" s="62" t="str">
        <f t="shared" si="1"/>
        <v>PE</v>
      </c>
      <c r="J12" s="62">
        <f t="shared" si="2"/>
        <v>17700</v>
      </c>
      <c r="K12" s="9">
        <f t="shared" si="3"/>
        <v>0.4290384475</v>
      </c>
      <c r="L12" s="113" t="s">
        <v>317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2" t="s">
        <v>316</v>
      </c>
      <c r="B13" s="112">
        <v>42541.0</v>
      </c>
      <c r="C13" s="62">
        <v>17425.8</v>
      </c>
      <c r="D13" s="62">
        <v>17779.0</v>
      </c>
      <c r="E13" s="62">
        <v>17425.8</v>
      </c>
      <c r="F13" s="62">
        <v>17718.6</v>
      </c>
      <c r="G13" s="62">
        <v>17696.05</v>
      </c>
      <c r="H13" s="81">
        <f t="shared" si="4"/>
        <v>-1.527176969</v>
      </c>
      <c r="I13" s="62" t="str">
        <f t="shared" si="1"/>
        <v>CE</v>
      </c>
      <c r="J13" s="62">
        <f t="shared" si="2"/>
        <v>17500</v>
      </c>
      <c r="K13" s="9">
        <f t="shared" si="3"/>
        <v>-1.68026719</v>
      </c>
      <c r="L13" s="113" t="s">
        <v>318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2" t="s">
        <v>316</v>
      </c>
      <c r="B14" s="112">
        <v>42542.0</v>
      </c>
      <c r="C14" s="62">
        <v>17761.65</v>
      </c>
      <c r="D14" s="62">
        <v>17763.3</v>
      </c>
      <c r="E14" s="62">
        <v>17585.65</v>
      </c>
      <c r="F14" s="62">
        <v>17619.1</v>
      </c>
      <c r="G14" s="62">
        <v>17718.6</v>
      </c>
      <c r="H14" s="81">
        <f t="shared" si="4"/>
        <v>0.2429650198</v>
      </c>
      <c r="I14" s="62" t="str">
        <f t="shared" si="1"/>
        <v>PE</v>
      </c>
      <c r="J14" s="62">
        <f t="shared" si="2"/>
        <v>17700</v>
      </c>
      <c r="K14" s="9">
        <f t="shared" si="3"/>
        <v>0.8025718331</v>
      </c>
      <c r="L14" s="113" t="s">
        <v>320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2" t="s">
        <v>316</v>
      </c>
      <c r="B15" s="112">
        <v>42543.0</v>
      </c>
      <c r="C15" s="62">
        <v>17610.1</v>
      </c>
      <c r="D15" s="62">
        <v>17755.25</v>
      </c>
      <c r="E15" s="62">
        <v>17518.15</v>
      </c>
      <c r="F15" s="62">
        <v>17626.05</v>
      </c>
      <c r="G15" s="62">
        <v>17619.1</v>
      </c>
      <c r="H15" s="81">
        <f t="shared" si="4"/>
        <v>-0.05108092922</v>
      </c>
      <c r="I15" s="62" t="str">
        <f t="shared" si="1"/>
        <v>CE</v>
      </c>
      <c r="J15" s="62">
        <f t="shared" si="2"/>
        <v>17700</v>
      </c>
      <c r="K15" s="9">
        <f t="shared" si="3"/>
        <v>-0.09057302344</v>
      </c>
      <c r="L15" s="113" t="s">
        <v>322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2" t="s">
        <v>316</v>
      </c>
      <c r="B16" s="112">
        <v>42544.0</v>
      </c>
      <c r="C16" s="62">
        <v>17630.8</v>
      </c>
      <c r="D16" s="62">
        <v>17907.5</v>
      </c>
      <c r="E16" s="62">
        <v>17611.0</v>
      </c>
      <c r="F16" s="62">
        <v>17892.45</v>
      </c>
      <c r="G16" s="62">
        <v>17626.05</v>
      </c>
      <c r="H16" s="81">
        <f t="shared" si="4"/>
        <v>0.02694874915</v>
      </c>
      <c r="I16" s="62" t="str">
        <f t="shared" si="1"/>
        <v>PE</v>
      </c>
      <c r="J16" s="62">
        <f t="shared" si="2"/>
        <v>17500</v>
      </c>
      <c r="K16" s="9">
        <f t="shared" si="3"/>
        <v>-1.484050639</v>
      </c>
      <c r="L16" s="113" t="s">
        <v>323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2" t="s">
        <v>316</v>
      </c>
      <c r="B17" s="112">
        <v>42545.0</v>
      </c>
      <c r="C17" s="62">
        <v>17213.85</v>
      </c>
      <c r="D17" s="62">
        <v>17459.2</v>
      </c>
      <c r="E17" s="62">
        <v>16946.35</v>
      </c>
      <c r="F17" s="62">
        <v>17426.05</v>
      </c>
      <c r="G17" s="62">
        <v>17892.45</v>
      </c>
      <c r="H17" s="81">
        <f t="shared" si="4"/>
        <v>-3.79266115</v>
      </c>
      <c r="I17" s="62" t="str">
        <f t="shared" si="1"/>
        <v>CE</v>
      </c>
      <c r="J17" s="62">
        <f t="shared" si="2"/>
        <v>17300</v>
      </c>
      <c r="K17" s="9">
        <f t="shared" si="3"/>
        <v>-1.232728297</v>
      </c>
      <c r="L17" s="113" t="s">
        <v>317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2" t="s">
        <v>316</v>
      </c>
      <c r="B18" s="112">
        <v>42548.0</v>
      </c>
      <c r="C18" s="62">
        <v>17346.3</v>
      </c>
      <c r="D18" s="62">
        <v>17611.2</v>
      </c>
      <c r="E18" s="62">
        <v>17346.3</v>
      </c>
      <c r="F18" s="62">
        <v>17514.95</v>
      </c>
      <c r="G18" s="62">
        <v>17426.05</v>
      </c>
      <c r="H18" s="81">
        <f t="shared" si="4"/>
        <v>-0.4576481762</v>
      </c>
      <c r="I18" s="62" t="str">
        <f t="shared" si="1"/>
        <v>CE</v>
      </c>
      <c r="J18" s="62">
        <f t="shared" si="2"/>
        <v>17400</v>
      </c>
      <c r="K18" s="9">
        <f t="shared" si="3"/>
        <v>-0.9722534489</v>
      </c>
      <c r="L18" s="113" t="s">
        <v>318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2" t="s">
        <v>316</v>
      </c>
      <c r="B19" s="112">
        <v>42549.0</v>
      </c>
      <c r="C19" s="62">
        <v>17497.0</v>
      </c>
      <c r="D19" s="62">
        <v>17626.7</v>
      </c>
      <c r="E19" s="62">
        <v>17481.5</v>
      </c>
      <c r="F19" s="62">
        <v>17561.55</v>
      </c>
      <c r="G19" s="62">
        <v>17514.95</v>
      </c>
      <c r="H19" s="81">
        <f t="shared" si="4"/>
        <v>-0.1024838781</v>
      </c>
      <c r="I19" s="62" t="str">
        <f t="shared" si="1"/>
        <v>CE</v>
      </c>
      <c r="J19" s="62">
        <f t="shared" si="2"/>
        <v>17600</v>
      </c>
      <c r="K19" s="9">
        <f t="shared" si="3"/>
        <v>-0.3689203864</v>
      </c>
      <c r="L19" s="113" t="s">
        <v>320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2" t="s">
        <v>316</v>
      </c>
      <c r="B20" s="112">
        <v>42550.0</v>
      </c>
      <c r="C20" s="62">
        <v>17643.65</v>
      </c>
      <c r="D20" s="62">
        <v>17728.95</v>
      </c>
      <c r="E20" s="62">
        <v>17580.5</v>
      </c>
      <c r="F20" s="62">
        <v>17689.9</v>
      </c>
      <c r="G20" s="62">
        <v>17561.55</v>
      </c>
      <c r="H20" s="81">
        <f t="shared" si="4"/>
        <v>0.4674985978</v>
      </c>
      <c r="I20" s="62" t="str">
        <f t="shared" si="1"/>
        <v>PE</v>
      </c>
      <c r="J20" s="62">
        <f t="shared" si="2"/>
        <v>17500</v>
      </c>
      <c r="K20" s="9">
        <f t="shared" si="3"/>
        <v>-0.2621339689</v>
      </c>
      <c r="L20" s="113" t="s">
        <v>322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62" t="s">
        <v>316</v>
      </c>
      <c r="B21" s="112">
        <v>42551.0</v>
      </c>
      <c r="C21" s="62">
        <v>17825.3</v>
      </c>
      <c r="D21" s="62">
        <v>17975.05</v>
      </c>
      <c r="E21" s="62">
        <v>17795.9</v>
      </c>
      <c r="F21" s="62">
        <v>17935.4</v>
      </c>
      <c r="G21" s="62">
        <v>17689.9</v>
      </c>
      <c r="H21" s="81">
        <f t="shared" si="4"/>
        <v>0.7654085099</v>
      </c>
      <c r="I21" s="62" t="str">
        <f t="shared" si="1"/>
        <v>PE</v>
      </c>
      <c r="J21" s="62">
        <f t="shared" si="2"/>
        <v>17700</v>
      </c>
      <c r="K21" s="9">
        <f t="shared" si="3"/>
        <v>-0.6176614138</v>
      </c>
      <c r="L21" s="113" t="s">
        <v>323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62" t="s">
        <v>316</v>
      </c>
      <c r="B22" s="112">
        <v>42552.0</v>
      </c>
      <c r="C22" s="62">
        <v>18019.7</v>
      </c>
      <c r="D22" s="62">
        <v>18074.95</v>
      </c>
      <c r="E22" s="62">
        <v>17955.3</v>
      </c>
      <c r="F22" s="62">
        <v>17985.65</v>
      </c>
      <c r="G22" s="62">
        <v>17935.4</v>
      </c>
      <c r="H22" s="81">
        <f t="shared" si="4"/>
        <v>0.4700201835</v>
      </c>
      <c r="I22" s="62" t="str">
        <f t="shared" si="1"/>
        <v>PE</v>
      </c>
      <c r="J22" s="62">
        <f t="shared" si="2"/>
        <v>17900</v>
      </c>
      <c r="K22" s="9">
        <f t="shared" si="3"/>
        <v>0.1889598606</v>
      </c>
      <c r="L22" s="113" t="s">
        <v>317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62" t="s">
        <v>316</v>
      </c>
      <c r="B23" s="112">
        <v>42555.0</v>
      </c>
      <c r="C23" s="62">
        <v>18091.75</v>
      </c>
      <c r="D23" s="62">
        <v>18146.35</v>
      </c>
      <c r="E23" s="62">
        <v>18054.8</v>
      </c>
      <c r="F23" s="62">
        <v>18097.65</v>
      </c>
      <c r="G23" s="62">
        <v>17985.65</v>
      </c>
      <c r="H23" s="81">
        <f t="shared" si="4"/>
        <v>0.5899147376</v>
      </c>
      <c r="I23" s="62" t="str">
        <f t="shared" si="1"/>
        <v>PE</v>
      </c>
      <c r="J23" s="62">
        <f t="shared" si="2"/>
        <v>18000</v>
      </c>
      <c r="K23" s="9">
        <f t="shared" si="3"/>
        <v>-0.03261154946</v>
      </c>
      <c r="L23" s="113" t="s">
        <v>318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62" t="s">
        <v>316</v>
      </c>
      <c r="B24" s="112">
        <v>42556.0</v>
      </c>
      <c r="C24" s="62">
        <v>18122.4</v>
      </c>
      <c r="D24" s="62">
        <v>18124.1</v>
      </c>
      <c r="E24" s="62">
        <v>17989.6</v>
      </c>
      <c r="F24" s="62">
        <v>18004.25</v>
      </c>
      <c r="G24" s="62">
        <v>18097.65</v>
      </c>
      <c r="H24" s="81">
        <f t="shared" si="4"/>
        <v>0.1367580874</v>
      </c>
      <c r="I24" s="62" t="str">
        <f t="shared" si="1"/>
        <v>PE</v>
      </c>
      <c r="J24" s="62">
        <f t="shared" si="2"/>
        <v>18000</v>
      </c>
      <c r="K24" s="9">
        <f t="shared" si="3"/>
        <v>0.6519555909</v>
      </c>
      <c r="L24" s="113" t="s">
        <v>320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62" t="s">
        <v>316</v>
      </c>
      <c r="B25" s="112">
        <v>42558.0</v>
      </c>
      <c r="C25" s="62">
        <v>18036.3</v>
      </c>
      <c r="D25" s="62">
        <v>18146.55</v>
      </c>
      <c r="E25" s="62">
        <v>17997.1</v>
      </c>
      <c r="F25" s="62">
        <v>18084.9</v>
      </c>
      <c r="G25" s="62">
        <v>18004.25</v>
      </c>
      <c r="H25" s="81">
        <f t="shared" si="4"/>
        <v>0.1780135246</v>
      </c>
      <c r="I25" s="62" t="str">
        <f t="shared" si="1"/>
        <v>PE</v>
      </c>
      <c r="J25" s="62">
        <f t="shared" si="2"/>
        <v>17900</v>
      </c>
      <c r="K25" s="9">
        <f t="shared" si="3"/>
        <v>-0.2694565959</v>
      </c>
      <c r="L25" s="113" t="s">
        <v>323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62" t="s">
        <v>316</v>
      </c>
      <c r="B26" s="112">
        <v>42559.0</v>
      </c>
      <c r="C26" s="62">
        <v>18078.05</v>
      </c>
      <c r="D26" s="62">
        <v>18079.2</v>
      </c>
      <c r="E26" s="62">
        <v>17910.9</v>
      </c>
      <c r="F26" s="62">
        <v>18016.25</v>
      </c>
      <c r="G26" s="62">
        <v>18084.9</v>
      </c>
      <c r="H26" s="81">
        <f t="shared" si="4"/>
        <v>-0.03787690283</v>
      </c>
      <c r="I26" s="62" t="str">
        <f t="shared" si="1"/>
        <v>CE</v>
      </c>
      <c r="J26" s="62">
        <f t="shared" si="2"/>
        <v>18200</v>
      </c>
      <c r="K26" s="9">
        <f t="shared" si="3"/>
        <v>0.3418510293</v>
      </c>
      <c r="L26" s="113" t="s">
        <v>317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62" t="s">
        <v>316</v>
      </c>
      <c r="B27" s="112">
        <v>42562.0</v>
      </c>
      <c r="C27" s="62">
        <v>18268.15</v>
      </c>
      <c r="D27" s="62">
        <v>18409.45</v>
      </c>
      <c r="E27" s="62">
        <v>18243.3</v>
      </c>
      <c r="F27" s="62">
        <v>18390.95</v>
      </c>
      <c r="G27" s="62">
        <v>18016.25</v>
      </c>
      <c r="H27" s="81">
        <f t="shared" si="4"/>
        <v>1.398182197</v>
      </c>
      <c r="I27" s="62" t="str">
        <f t="shared" si="1"/>
        <v>PE</v>
      </c>
      <c r="J27" s="62">
        <f t="shared" si="2"/>
        <v>18200</v>
      </c>
      <c r="K27" s="9">
        <f t="shared" si="3"/>
        <v>-0.6722081875</v>
      </c>
      <c r="L27" s="113" t="s">
        <v>318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62" t="s">
        <v>316</v>
      </c>
      <c r="B28" s="112">
        <v>42563.0</v>
      </c>
      <c r="C28" s="62">
        <v>18527.85</v>
      </c>
      <c r="D28" s="62">
        <v>18684.45</v>
      </c>
      <c r="E28" s="62">
        <v>18464.15</v>
      </c>
      <c r="F28" s="62">
        <v>18667.6</v>
      </c>
      <c r="G28" s="62">
        <v>18390.95</v>
      </c>
      <c r="H28" s="81">
        <f t="shared" si="4"/>
        <v>0.7443878647</v>
      </c>
      <c r="I28" s="62" t="str">
        <f t="shared" si="1"/>
        <v>PE</v>
      </c>
      <c r="J28" s="62">
        <f t="shared" si="2"/>
        <v>18400</v>
      </c>
      <c r="K28" s="9">
        <f t="shared" si="3"/>
        <v>-0.7542699234</v>
      </c>
      <c r="L28" s="113" t="s">
        <v>320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62" t="s">
        <v>316</v>
      </c>
      <c r="B29" s="112">
        <v>42564.0</v>
      </c>
      <c r="C29" s="62">
        <v>18704.9</v>
      </c>
      <c r="D29" s="62">
        <v>18711.6</v>
      </c>
      <c r="E29" s="62">
        <v>18546.25</v>
      </c>
      <c r="F29" s="62">
        <v>18618.95</v>
      </c>
      <c r="G29" s="62">
        <v>18667.6</v>
      </c>
      <c r="H29" s="81">
        <f t="shared" si="4"/>
        <v>0.199811438</v>
      </c>
      <c r="I29" s="62" t="str">
        <f t="shared" si="1"/>
        <v>PE</v>
      </c>
      <c r="J29" s="62">
        <f t="shared" si="2"/>
        <v>18600</v>
      </c>
      <c r="K29" s="9">
        <f t="shared" si="3"/>
        <v>0.4595052633</v>
      </c>
      <c r="L29" s="113" t="s">
        <v>322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62" t="s">
        <v>316</v>
      </c>
      <c r="B30" s="112">
        <v>42565.0</v>
      </c>
      <c r="C30" s="62">
        <v>18633.5</v>
      </c>
      <c r="D30" s="62">
        <v>18880.9</v>
      </c>
      <c r="E30" s="62">
        <v>18580.2</v>
      </c>
      <c r="F30" s="62">
        <v>18863.75</v>
      </c>
      <c r="G30" s="62">
        <v>18618.95</v>
      </c>
      <c r="H30" s="81">
        <f t="shared" si="4"/>
        <v>0.07814618977</v>
      </c>
      <c r="I30" s="62" t="str">
        <f t="shared" si="1"/>
        <v>PE</v>
      </c>
      <c r="J30" s="62">
        <f t="shared" si="2"/>
        <v>18500</v>
      </c>
      <c r="K30" s="9">
        <f t="shared" si="3"/>
        <v>-1.235677677</v>
      </c>
      <c r="L30" s="113" t="s">
        <v>323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62" t="s">
        <v>316</v>
      </c>
      <c r="B31" s="112">
        <v>42566.0</v>
      </c>
      <c r="C31" s="62">
        <v>18887.9</v>
      </c>
      <c r="D31" s="62">
        <v>19016.1</v>
      </c>
      <c r="E31" s="62">
        <v>18772.45</v>
      </c>
      <c r="F31" s="62">
        <v>18953.65</v>
      </c>
      <c r="G31" s="62">
        <v>18863.75</v>
      </c>
      <c r="H31" s="81">
        <f t="shared" si="4"/>
        <v>0.1280233252</v>
      </c>
      <c r="I31" s="62" t="str">
        <f t="shared" si="1"/>
        <v>PE</v>
      </c>
      <c r="J31" s="62">
        <f t="shared" si="2"/>
        <v>18800</v>
      </c>
      <c r="K31" s="9">
        <f t="shared" si="3"/>
        <v>-0.3481064597</v>
      </c>
      <c r="L31" s="113" t="s">
        <v>317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62" t="s">
        <v>316</v>
      </c>
      <c r="B32" s="112">
        <v>42569.0</v>
      </c>
      <c r="C32" s="62">
        <v>18998.3</v>
      </c>
      <c r="D32" s="62">
        <v>19158.0</v>
      </c>
      <c r="E32" s="62">
        <v>18885.0</v>
      </c>
      <c r="F32" s="62">
        <v>18923.4</v>
      </c>
      <c r="G32" s="62">
        <v>18953.65</v>
      </c>
      <c r="H32" s="81">
        <f t="shared" si="4"/>
        <v>0.2355746782</v>
      </c>
      <c r="I32" s="62" t="str">
        <f t="shared" si="1"/>
        <v>PE</v>
      </c>
      <c r="J32" s="62">
        <f t="shared" si="2"/>
        <v>18900</v>
      </c>
      <c r="K32" s="9">
        <f t="shared" si="3"/>
        <v>0.3942458009</v>
      </c>
      <c r="L32" s="113" t="s">
        <v>318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62" t="s">
        <v>316</v>
      </c>
      <c r="B33" s="112">
        <v>42570.0</v>
      </c>
      <c r="C33" s="62">
        <v>18970.15</v>
      </c>
      <c r="D33" s="62">
        <v>19030.05</v>
      </c>
      <c r="E33" s="62">
        <v>18833.6</v>
      </c>
      <c r="F33" s="62">
        <v>18905.15</v>
      </c>
      <c r="G33" s="62">
        <v>18923.4</v>
      </c>
      <c r="H33" s="81">
        <f t="shared" si="4"/>
        <v>0.2470486276</v>
      </c>
      <c r="I33" s="62" t="str">
        <f t="shared" si="1"/>
        <v>PE</v>
      </c>
      <c r="J33" s="62">
        <f t="shared" si="2"/>
        <v>18900</v>
      </c>
      <c r="K33" s="9">
        <f t="shared" si="3"/>
        <v>0.3426435742</v>
      </c>
      <c r="L33" s="113" t="s">
        <v>320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62" t="s">
        <v>316</v>
      </c>
      <c r="B34" s="112">
        <v>42571.0</v>
      </c>
      <c r="C34" s="62">
        <v>18896.8</v>
      </c>
      <c r="D34" s="62">
        <v>19016.25</v>
      </c>
      <c r="E34" s="62">
        <v>18886.3</v>
      </c>
      <c r="F34" s="62">
        <v>18968.2</v>
      </c>
      <c r="G34" s="62">
        <v>18905.15</v>
      </c>
      <c r="H34" s="81">
        <f t="shared" si="4"/>
        <v>-0.04416785902</v>
      </c>
      <c r="I34" s="62" t="str">
        <f t="shared" si="1"/>
        <v>CE</v>
      </c>
      <c r="J34" s="62">
        <f t="shared" si="2"/>
        <v>19000</v>
      </c>
      <c r="K34" s="9">
        <f t="shared" si="3"/>
        <v>-0.377841751</v>
      </c>
      <c r="L34" s="113" t="s">
        <v>322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62" t="s">
        <v>316</v>
      </c>
      <c r="B35" s="112">
        <v>42572.0</v>
      </c>
      <c r="C35" s="62">
        <v>18967.4</v>
      </c>
      <c r="D35" s="62">
        <v>19000.3</v>
      </c>
      <c r="E35" s="62">
        <v>18644.55</v>
      </c>
      <c r="F35" s="62">
        <v>18674.3</v>
      </c>
      <c r="G35" s="62">
        <v>18968.2</v>
      </c>
      <c r="H35" s="81">
        <f t="shared" si="4"/>
        <v>-0.004217585222</v>
      </c>
      <c r="I35" s="62" t="str">
        <f t="shared" si="1"/>
        <v>CE</v>
      </c>
      <c r="J35" s="62">
        <f t="shared" si="2"/>
        <v>19100</v>
      </c>
      <c r="K35" s="9">
        <f t="shared" si="3"/>
        <v>1.545282959</v>
      </c>
      <c r="L35" s="113" t="s">
        <v>323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62" t="s">
        <v>316</v>
      </c>
      <c r="B36" s="112">
        <v>42573.0</v>
      </c>
      <c r="C36" s="62">
        <v>18697.8</v>
      </c>
      <c r="D36" s="62">
        <v>18735.4</v>
      </c>
      <c r="E36" s="62">
        <v>18551.3</v>
      </c>
      <c r="F36" s="62">
        <v>18690.4</v>
      </c>
      <c r="G36" s="62">
        <v>18674.3</v>
      </c>
      <c r="H36" s="81">
        <f t="shared" si="4"/>
        <v>0.125841397</v>
      </c>
      <c r="I36" s="62" t="str">
        <f t="shared" si="1"/>
        <v>PE</v>
      </c>
      <c r="J36" s="62">
        <f t="shared" si="2"/>
        <v>18600</v>
      </c>
      <c r="K36" s="9">
        <f t="shared" si="3"/>
        <v>0.03957684861</v>
      </c>
      <c r="L36" s="113" t="s">
        <v>317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62" t="s">
        <v>316</v>
      </c>
      <c r="B37" s="112">
        <v>42576.0</v>
      </c>
      <c r="C37" s="62">
        <v>18594.95</v>
      </c>
      <c r="D37" s="62">
        <v>19035.35</v>
      </c>
      <c r="E37" s="62">
        <v>18572.1</v>
      </c>
      <c r="F37" s="62">
        <v>18989.6</v>
      </c>
      <c r="G37" s="62">
        <v>18690.4</v>
      </c>
      <c r="H37" s="81">
        <f t="shared" si="4"/>
        <v>-0.5106899799</v>
      </c>
      <c r="I37" s="62" t="str">
        <f t="shared" si="1"/>
        <v>CE</v>
      </c>
      <c r="J37" s="62">
        <f t="shared" si="2"/>
        <v>18700</v>
      </c>
      <c r="K37" s="9">
        <f t="shared" si="3"/>
        <v>-2.122350423</v>
      </c>
      <c r="L37" s="113" t="s">
        <v>318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62" t="s">
        <v>316</v>
      </c>
      <c r="B38" s="112">
        <v>42577.0</v>
      </c>
      <c r="C38" s="62">
        <v>18979.1</v>
      </c>
      <c r="D38" s="62">
        <v>19044.45</v>
      </c>
      <c r="E38" s="62">
        <v>18814.25</v>
      </c>
      <c r="F38" s="62">
        <v>18860.85</v>
      </c>
      <c r="G38" s="62">
        <v>18989.6</v>
      </c>
      <c r="H38" s="81">
        <f t="shared" si="4"/>
        <v>-0.05529342377</v>
      </c>
      <c r="I38" s="62" t="str">
        <f t="shared" si="1"/>
        <v>CE</v>
      </c>
      <c r="J38" s="62">
        <f t="shared" si="2"/>
        <v>19100</v>
      </c>
      <c r="K38" s="9">
        <f t="shared" si="3"/>
        <v>0.6230537802</v>
      </c>
      <c r="L38" s="113" t="s">
        <v>320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62" t="s">
        <v>316</v>
      </c>
      <c r="B39" s="112">
        <v>42578.0</v>
      </c>
      <c r="C39" s="62">
        <v>18908.45</v>
      </c>
      <c r="D39" s="62">
        <v>19125.0</v>
      </c>
      <c r="E39" s="62">
        <v>18882.4</v>
      </c>
      <c r="F39" s="62">
        <v>19021.95</v>
      </c>
      <c r="G39" s="62">
        <v>18860.85</v>
      </c>
      <c r="H39" s="81">
        <f t="shared" si="4"/>
        <v>0.2523746279</v>
      </c>
      <c r="I39" s="62" t="str">
        <f t="shared" si="1"/>
        <v>PE</v>
      </c>
      <c r="J39" s="62">
        <f t="shared" si="2"/>
        <v>18800</v>
      </c>
      <c r="K39" s="9">
        <f t="shared" si="3"/>
        <v>-0.60026073</v>
      </c>
      <c r="L39" s="113" t="s">
        <v>322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62" t="s">
        <v>316</v>
      </c>
      <c r="B40" s="112">
        <v>42579.0</v>
      </c>
      <c r="C40" s="62">
        <v>19050.4</v>
      </c>
      <c r="D40" s="62">
        <v>19126.75</v>
      </c>
      <c r="E40" s="62">
        <v>18998.8</v>
      </c>
      <c r="F40" s="62">
        <v>19076.55</v>
      </c>
      <c r="G40" s="62">
        <v>19021.95</v>
      </c>
      <c r="H40" s="81">
        <f t="shared" si="4"/>
        <v>0.1495640563</v>
      </c>
      <c r="I40" s="62" t="str">
        <f t="shared" si="1"/>
        <v>PE</v>
      </c>
      <c r="J40" s="62">
        <f t="shared" si="2"/>
        <v>19000</v>
      </c>
      <c r="K40" s="9">
        <f t="shared" si="3"/>
        <v>-0.137267459</v>
      </c>
      <c r="L40" s="113" t="s">
        <v>323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62" t="s">
        <v>316</v>
      </c>
      <c r="B41" s="112">
        <v>42580.0</v>
      </c>
      <c r="C41" s="62">
        <v>19047.05</v>
      </c>
      <c r="D41" s="62">
        <v>19070.15</v>
      </c>
      <c r="E41" s="62">
        <v>18912.6</v>
      </c>
      <c r="F41" s="62">
        <v>18953.15</v>
      </c>
      <c r="G41" s="62">
        <v>19076.55</v>
      </c>
      <c r="H41" s="81">
        <f t="shared" si="4"/>
        <v>-0.154640121</v>
      </c>
      <c r="I41" s="62" t="str">
        <f t="shared" si="1"/>
        <v>CE</v>
      </c>
      <c r="J41" s="62">
        <f t="shared" si="2"/>
        <v>19100</v>
      </c>
      <c r="K41" s="9">
        <f t="shared" si="3"/>
        <v>0.4929897281</v>
      </c>
      <c r="L41" s="113" t="s">
        <v>317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62" t="s">
        <v>316</v>
      </c>
      <c r="B42" s="112">
        <v>42583.0</v>
      </c>
      <c r="C42" s="62">
        <v>18896.5</v>
      </c>
      <c r="D42" s="62">
        <v>19078.5</v>
      </c>
      <c r="E42" s="62">
        <v>18634.4</v>
      </c>
      <c r="F42" s="62">
        <v>18740.6</v>
      </c>
      <c r="G42" s="62">
        <v>18953.15</v>
      </c>
      <c r="H42" s="81">
        <f t="shared" si="4"/>
        <v>-0.2988949067</v>
      </c>
      <c r="I42" s="62" t="str">
        <f t="shared" si="1"/>
        <v>CE</v>
      </c>
      <c r="J42" s="62">
        <f t="shared" si="2"/>
        <v>19000</v>
      </c>
      <c r="K42" s="9">
        <f t="shared" si="3"/>
        <v>0.8250205064</v>
      </c>
      <c r="L42" s="113" t="s">
        <v>318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62" t="s">
        <v>316</v>
      </c>
      <c r="B43" s="112">
        <v>42584.0</v>
      </c>
      <c r="C43" s="62">
        <v>18783.6</v>
      </c>
      <c r="D43" s="62">
        <v>18866.55</v>
      </c>
      <c r="E43" s="62">
        <v>18671.85</v>
      </c>
      <c r="F43" s="62">
        <v>18708.25</v>
      </c>
      <c r="G43" s="62">
        <v>18740.6</v>
      </c>
      <c r="H43" s="81">
        <f t="shared" si="4"/>
        <v>0.2294483634</v>
      </c>
      <c r="I43" s="62" t="str">
        <f t="shared" si="1"/>
        <v>PE</v>
      </c>
      <c r="J43" s="62">
        <f t="shared" si="2"/>
        <v>18700</v>
      </c>
      <c r="K43" s="9">
        <f t="shared" si="3"/>
        <v>0.4011478098</v>
      </c>
      <c r="L43" s="113" t="s">
        <v>320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62" t="s">
        <v>316</v>
      </c>
      <c r="B44" s="112">
        <v>42585.0</v>
      </c>
      <c r="C44" s="62">
        <v>18680.95</v>
      </c>
      <c r="D44" s="62">
        <v>18775.4</v>
      </c>
      <c r="E44" s="62">
        <v>18542.6</v>
      </c>
      <c r="F44" s="62">
        <v>18602.0</v>
      </c>
      <c r="G44" s="62">
        <v>18708.25</v>
      </c>
      <c r="H44" s="81">
        <f t="shared" si="4"/>
        <v>-0.1459249262</v>
      </c>
      <c r="I44" s="62" t="str">
        <f t="shared" si="1"/>
        <v>CE</v>
      </c>
      <c r="J44" s="62">
        <f t="shared" si="2"/>
        <v>18800</v>
      </c>
      <c r="K44" s="9">
        <f t="shared" si="3"/>
        <v>0.4226230465</v>
      </c>
      <c r="L44" s="113" t="s">
        <v>322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62" t="s">
        <v>316</v>
      </c>
      <c r="B45" s="112">
        <v>42586.0</v>
      </c>
      <c r="C45" s="62">
        <v>18724.9</v>
      </c>
      <c r="D45" s="62">
        <v>18724.9</v>
      </c>
      <c r="E45" s="62">
        <v>18443.65</v>
      </c>
      <c r="F45" s="62">
        <v>18571.7</v>
      </c>
      <c r="G45" s="62">
        <v>18602.0</v>
      </c>
      <c r="H45" s="81">
        <f t="shared" si="4"/>
        <v>0.6606816471</v>
      </c>
      <c r="I45" s="62" t="str">
        <f t="shared" si="1"/>
        <v>PE</v>
      </c>
      <c r="J45" s="62">
        <f t="shared" si="2"/>
        <v>18600</v>
      </c>
      <c r="K45" s="9">
        <f t="shared" si="3"/>
        <v>0.8181619127</v>
      </c>
      <c r="L45" s="113" t="s">
        <v>323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62" t="s">
        <v>316</v>
      </c>
      <c r="B46" s="112">
        <v>42587.0</v>
      </c>
      <c r="C46" s="62">
        <v>18725.2</v>
      </c>
      <c r="D46" s="62">
        <v>18943.15</v>
      </c>
      <c r="E46" s="62">
        <v>18708.25</v>
      </c>
      <c r="F46" s="62">
        <v>18925.95</v>
      </c>
      <c r="G46" s="62">
        <v>18571.7</v>
      </c>
      <c r="H46" s="81">
        <f t="shared" si="4"/>
        <v>0.8265263815</v>
      </c>
      <c r="I46" s="62" t="str">
        <f t="shared" si="1"/>
        <v>PE</v>
      </c>
      <c r="J46" s="62">
        <f t="shared" si="2"/>
        <v>18600</v>
      </c>
      <c r="K46" s="9">
        <f t="shared" si="3"/>
        <v>-1.072084677</v>
      </c>
      <c r="L46" s="113" t="s">
        <v>317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62" t="s">
        <v>316</v>
      </c>
      <c r="B47" s="112">
        <v>42590.0</v>
      </c>
      <c r="C47" s="62">
        <v>18986.75</v>
      </c>
      <c r="D47" s="62">
        <v>19028.7</v>
      </c>
      <c r="E47" s="62">
        <v>18896.0</v>
      </c>
      <c r="F47" s="62">
        <v>18939.45</v>
      </c>
      <c r="G47" s="62">
        <v>18925.95</v>
      </c>
      <c r="H47" s="81">
        <f t="shared" si="4"/>
        <v>0.3212520375</v>
      </c>
      <c r="I47" s="62" t="str">
        <f t="shared" si="1"/>
        <v>PE</v>
      </c>
      <c r="J47" s="62">
        <f t="shared" si="2"/>
        <v>18900</v>
      </c>
      <c r="K47" s="9">
        <f t="shared" si="3"/>
        <v>0.2491210976</v>
      </c>
      <c r="L47" s="113" t="s">
        <v>318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62" t="s">
        <v>316</v>
      </c>
      <c r="B48" s="112">
        <v>42591.0</v>
      </c>
      <c r="C48" s="62">
        <v>18968.65</v>
      </c>
      <c r="D48" s="62">
        <v>19008.15</v>
      </c>
      <c r="E48" s="62">
        <v>18838.6</v>
      </c>
      <c r="F48" s="62">
        <v>18933.3</v>
      </c>
      <c r="G48" s="62">
        <v>18939.45</v>
      </c>
      <c r="H48" s="81">
        <f t="shared" si="4"/>
        <v>0.1541755436</v>
      </c>
      <c r="I48" s="62" t="str">
        <f t="shared" si="1"/>
        <v>PE</v>
      </c>
      <c r="J48" s="62">
        <f t="shared" si="2"/>
        <v>18900</v>
      </c>
      <c r="K48" s="9">
        <f t="shared" si="3"/>
        <v>0.1863601258</v>
      </c>
      <c r="L48" s="113" t="s">
        <v>320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62" t="s">
        <v>316</v>
      </c>
      <c r="B49" s="112">
        <v>42592.0</v>
      </c>
      <c r="C49" s="62">
        <v>18966.85</v>
      </c>
      <c r="D49" s="62">
        <v>18985.25</v>
      </c>
      <c r="E49" s="62">
        <v>18611.25</v>
      </c>
      <c r="F49" s="62">
        <v>18647.8</v>
      </c>
      <c r="G49" s="62">
        <v>18933.3</v>
      </c>
      <c r="H49" s="81">
        <f t="shared" si="4"/>
        <v>0.1772010162</v>
      </c>
      <c r="I49" s="62" t="str">
        <f t="shared" si="1"/>
        <v>PE</v>
      </c>
      <c r="J49" s="62">
        <f t="shared" si="2"/>
        <v>18900</v>
      </c>
      <c r="K49" s="9">
        <f t="shared" si="3"/>
        <v>1.682145427</v>
      </c>
      <c r="L49" s="113" t="s">
        <v>322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62" t="s">
        <v>316</v>
      </c>
      <c r="B50" s="112">
        <v>42593.0</v>
      </c>
      <c r="C50" s="62">
        <v>18621.0</v>
      </c>
      <c r="D50" s="62">
        <v>18699.2</v>
      </c>
      <c r="E50" s="62">
        <v>18537.1</v>
      </c>
      <c r="F50" s="62">
        <v>18640.4</v>
      </c>
      <c r="G50" s="62">
        <v>18647.8</v>
      </c>
      <c r="H50" s="81">
        <f t="shared" si="4"/>
        <v>-0.1437166851</v>
      </c>
      <c r="I50" s="62" t="str">
        <f t="shared" si="1"/>
        <v>CE</v>
      </c>
      <c r="J50" s="62">
        <f t="shared" si="2"/>
        <v>18700</v>
      </c>
      <c r="K50" s="9">
        <f t="shared" si="3"/>
        <v>-0.1041834488</v>
      </c>
      <c r="L50" s="113" t="s">
        <v>323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62" t="s">
        <v>316</v>
      </c>
      <c r="B51" s="112">
        <v>42594.0</v>
      </c>
      <c r="C51" s="62">
        <v>18698.3</v>
      </c>
      <c r="D51" s="62">
        <v>18986.8</v>
      </c>
      <c r="E51" s="62">
        <v>18695.5</v>
      </c>
      <c r="F51" s="62">
        <v>18963.7</v>
      </c>
      <c r="G51" s="62">
        <v>18640.4</v>
      </c>
      <c r="H51" s="81">
        <f t="shared" si="4"/>
        <v>0.310615652</v>
      </c>
      <c r="I51" s="62" t="str">
        <f t="shared" si="1"/>
        <v>PE</v>
      </c>
      <c r="J51" s="62">
        <f t="shared" si="2"/>
        <v>18600</v>
      </c>
      <c r="K51" s="9">
        <f t="shared" si="3"/>
        <v>-1.419380371</v>
      </c>
      <c r="L51" s="113" t="s">
        <v>317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62" t="s">
        <v>316</v>
      </c>
      <c r="B52" s="112">
        <v>42598.0</v>
      </c>
      <c r="C52" s="62">
        <v>19029.1</v>
      </c>
      <c r="D52" s="62">
        <v>19062.2</v>
      </c>
      <c r="E52" s="62">
        <v>18839.4</v>
      </c>
      <c r="F52" s="62">
        <v>19002.15</v>
      </c>
      <c r="G52" s="62">
        <v>18963.7</v>
      </c>
      <c r="H52" s="81">
        <f t="shared" si="4"/>
        <v>0.3448694084</v>
      </c>
      <c r="I52" s="62" t="str">
        <f t="shared" si="1"/>
        <v>PE</v>
      </c>
      <c r="J52" s="62">
        <f t="shared" si="2"/>
        <v>18900</v>
      </c>
      <c r="K52" s="9">
        <f t="shared" si="3"/>
        <v>0.1416251951</v>
      </c>
      <c r="L52" s="113" t="s">
        <v>320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62" t="s">
        <v>316</v>
      </c>
      <c r="B53" s="112">
        <v>42599.0</v>
      </c>
      <c r="C53" s="62">
        <v>19044.55</v>
      </c>
      <c r="D53" s="62">
        <v>19138.35</v>
      </c>
      <c r="E53" s="62">
        <v>18966.35</v>
      </c>
      <c r="F53" s="62">
        <v>19041.25</v>
      </c>
      <c r="G53" s="62">
        <v>19002.15</v>
      </c>
      <c r="H53" s="81">
        <f t="shared" si="4"/>
        <v>0.2231326455</v>
      </c>
      <c r="I53" s="62" t="str">
        <f t="shared" si="1"/>
        <v>PE</v>
      </c>
      <c r="J53" s="62">
        <f t="shared" si="2"/>
        <v>18900</v>
      </c>
      <c r="K53" s="9">
        <f t="shared" si="3"/>
        <v>0.01732779194</v>
      </c>
      <c r="L53" s="113" t="s">
        <v>322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62" t="s">
        <v>316</v>
      </c>
      <c r="B54" s="112">
        <v>42600.0</v>
      </c>
      <c r="C54" s="62">
        <v>19087.2</v>
      </c>
      <c r="D54" s="62">
        <v>19367.45</v>
      </c>
      <c r="E54" s="62">
        <v>19083.0</v>
      </c>
      <c r="F54" s="62">
        <v>19352.8</v>
      </c>
      <c r="G54" s="62">
        <v>19041.25</v>
      </c>
      <c r="H54" s="81">
        <f t="shared" si="4"/>
        <v>0.2413181908</v>
      </c>
      <c r="I54" s="62" t="str">
        <f t="shared" si="1"/>
        <v>PE</v>
      </c>
      <c r="J54" s="62">
        <f t="shared" si="2"/>
        <v>19000</v>
      </c>
      <c r="K54" s="9">
        <f t="shared" si="3"/>
        <v>-1.391508445</v>
      </c>
      <c r="L54" s="113" t="s">
        <v>323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62" t="s">
        <v>316</v>
      </c>
      <c r="B55" s="112">
        <v>42601.0</v>
      </c>
      <c r="C55" s="62">
        <v>19419.0</v>
      </c>
      <c r="D55" s="62">
        <v>19457.4</v>
      </c>
      <c r="E55" s="62">
        <v>19327.2</v>
      </c>
      <c r="F55" s="62">
        <v>19414.7</v>
      </c>
      <c r="G55" s="62">
        <v>19352.8</v>
      </c>
      <c r="H55" s="81">
        <f t="shared" si="4"/>
        <v>0.3420693646</v>
      </c>
      <c r="I55" s="62" t="str">
        <f t="shared" si="1"/>
        <v>PE</v>
      </c>
      <c r="J55" s="62">
        <f t="shared" si="2"/>
        <v>19300</v>
      </c>
      <c r="K55" s="9">
        <f t="shared" si="3"/>
        <v>0.02214326175</v>
      </c>
      <c r="L55" s="113" t="s">
        <v>317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62" t="s">
        <v>316</v>
      </c>
      <c r="B56" s="112">
        <v>42604.0</v>
      </c>
      <c r="C56" s="62">
        <v>19432.6</v>
      </c>
      <c r="D56" s="62">
        <v>19493.2</v>
      </c>
      <c r="E56" s="62">
        <v>19252.75</v>
      </c>
      <c r="F56" s="62">
        <v>19330.25</v>
      </c>
      <c r="G56" s="62">
        <v>19414.7</v>
      </c>
      <c r="H56" s="81">
        <f t="shared" si="4"/>
        <v>0.09219817973</v>
      </c>
      <c r="I56" s="62" t="str">
        <f t="shared" si="1"/>
        <v>PE</v>
      </c>
      <c r="J56" s="62">
        <f t="shared" si="2"/>
        <v>19300</v>
      </c>
      <c r="K56" s="9">
        <f t="shared" si="3"/>
        <v>0.5266922594</v>
      </c>
      <c r="L56" s="113" t="s">
        <v>318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62" t="s">
        <v>316</v>
      </c>
      <c r="B57" s="112">
        <v>42605.0</v>
      </c>
      <c r="C57" s="62">
        <v>19311.9</v>
      </c>
      <c r="D57" s="62">
        <v>19372.65</v>
      </c>
      <c r="E57" s="62">
        <v>19246.9</v>
      </c>
      <c r="F57" s="62">
        <v>19341.65</v>
      </c>
      <c r="G57" s="62">
        <v>19330.25</v>
      </c>
      <c r="H57" s="81">
        <f t="shared" si="4"/>
        <v>-0.09492893263</v>
      </c>
      <c r="I57" s="62" t="str">
        <f t="shared" si="1"/>
        <v>CE</v>
      </c>
      <c r="J57" s="62">
        <f t="shared" si="2"/>
        <v>19400</v>
      </c>
      <c r="K57" s="9">
        <f t="shared" si="3"/>
        <v>-0.1540500935</v>
      </c>
      <c r="L57" s="113" t="s">
        <v>320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62" t="s">
        <v>316</v>
      </c>
      <c r="B58" s="112">
        <v>42606.0</v>
      </c>
      <c r="C58" s="62">
        <v>19358.7</v>
      </c>
      <c r="D58" s="62">
        <v>19392.2</v>
      </c>
      <c r="E58" s="62">
        <v>19284.35</v>
      </c>
      <c r="F58" s="62">
        <v>19355.6</v>
      </c>
      <c r="G58" s="62">
        <v>19341.65</v>
      </c>
      <c r="H58" s="81">
        <f t="shared" si="4"/>
        <v>0.08815173473</v>
      </c>
      <c r="I58" s="62" t="str">
        <f t="shared" si="1"/>
        <v>PE</v>
      </c>
      <c r="J58" s="62">
        <f t="shared" si="2"/>
        <v>19300</v>
      </c>
      <c r="K58" s="9">
        <f t="shared" si="3"/>
        <v>0.01601347198</v>
      </c>
      <c r="L58" s="113" t="s">
        <v>322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62" t="s">
        <v>316</v>
      </c>
      <c r="B59" s="112">
        <v>42607.0</v>
      </c>
      <c r="C59" s="62">
        <v>19383.7</v>
      </c>
      <c r="D59" s="62">
        <v>19432.75</v>
      </c>
      <c r="E59" s="62">
        <v>19282.8</v>
      </c>
      <c r="F59" s="62">
        <v>19304.25</v>
      </c>
      <c r="G59" s="62">
        <v>19355.6</v>
      </c>
      <c r="H59" s="81">
        <f t="shared" si="4"/>
        <v>0.145177623</v>
      </c>
      <c r="I59" s="62" t="str">
        <f t="shared" si="1"/>
        <v>PE</v>
      </c>
      <c r="J59" s="62">
        <f t="shared" si="2"/>
        <v>19300</v>
      </c>
      <c r="K59" s="9">
        <f t="shared" si="3"/>
        <v>0.4098804666</v>
      </c>
      <c r="L59" s="113" t="s">
        <v>323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62" t="s">
        <v>316</v>
      </c>
      <c r="B60" s="112">
        <v>42608.0</v>
      </c>
      <c r="C60" s="62">
        <v>19336.45</v>
      </c>
      <c r="D60" s="62">
        <v>19358.0</v>
      </c>
      <c r="E60" s="62">
        <v>19133.9</v>
      </c>
      <c r="F60" s="62">
        <v>19195.75</v>
      </c>
      <c r="G60" s="62">
        <v>19304.25</v>
      </c>
      <c r="H60" s="81">
        <f t="shared" si="4"/>
        <v>0.1668026471</v>
      </c>
      <c r="I60" s="62" t="str">
        <f t="shared" si="1"/>
        <v>PE</v>
      </c>
      <c r="J60" s="62">
        <f t="shared" si="2"/>
        <v>19200</v>
      </c>
      <c r="K60" s="9">
        <f t="shared" si="3"/>
        <v>0.7276413199</v>
      </c>
      <c r="L60" s="113" t="s">
        <v>317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62" t="s">
        <v>316</v>
      </c>
      <c r="B61" s="112">
        <v>42611.0</v>
      </c>
      <c r="C61" s="62">
        <v>19174.45</v>
      </c>
      <c r="D61" s="62">
        <v>19247.85</v>
      </c>
      <c r="E61" s="62">
        <v>19096.7</v>
      </c>
      <c r="F61" s="62">
        <v>19217.0</v>
      </c>
      <c r="G61" s="62">
        <v>19195.75</v>
      </c>
      <c r="H61" s="81">
        <f t="shared" si="4"/>
        <v>-0.1109620619</v>
      </c>
      <c r="I61" s="62" t="str">
        <f t="shared" si="1"/>
        <v>CE</v>
      </c>
      <c r="J61" s="62">
        <f t="shared" si="2"/>
        <v>19300</v>
      </c>
      <c r="K61" s="9">
        <f t="shared" si="3"/>
        <v>-0.2219098853</v>
      </c>
      <c r="L61" s="113" t="s">
        <v>318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62" t="s">
        <v>316</v>
      </c>
      <c r="B62" s="112">
        <v>42612.0</v>
      </c>
      <c r="C62" s="62">
        <v>19306.5</v>
      </c>
      <c r="D62" s="62">
        <v>19546.35</v>
      </c>
      <c r="E62" s="62">
        <v>19306.5</v>
      </c>
      <c r="F62" s="62">
        <v>19531.55</v>
      </c>
      <c r="G62" s="62">
        <v>19217.0</v>
      </c>
      <c r="H62" s="81">
        <f t="shared" si="4"/>
        <v>0.4657334652</v>
      </c>
      <c r="I62" s="62" t="str">
        <f t="shared" si="1"/>
        <v>PE</v>
      </c>
      <c r="J62" s="62">
        <f t="shared" si="2"/>
        <v>19200</v>
      </c>
      <c r="K62" s="9">
        <f t="shared" si="3"/>
        <v>-1.165669593</v>
      </c>
      <c r="L62" s="113" t="s">
        <v>320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62" t="s">
        <v>316</v>
      </c>
      <c r="B63" s="112">
        <v>42613.0</v>
      </c>
      <c r="C63" s="62">
        <v>19595.9</v>
      </c>
      <c r="D63" s="62">
        <v>19823.4</v>
      </c>
      <c r="E63" s="62">
        <v>19595.9</v>
      </c>
      <c r="F63" s="62">
        <v>19787.6</v>
      </c>
      <c r="G63" s="62">
        <v>19531.55</v>
      </c>
      <c r="H63" s="81">
        <f t="shared" si="4"/>
        <v>0.3294669394</v>
      </c>
      <c r="I63" s="62" t="str">
        <f t="shared" si="1"/>
        <v>PE</v>
      </c>
      <c r="J63" s="62">
        <f t="shared" si="2"/>
        <v>19500</v>
      </c>
      <c r="K63" s="9">
        <f t="shared" si="3"/>
        <v>-0.9782658617</v>
      </c>
      <c r="L63" s="113" t="s">
        <v>322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62" t="s">
        <v>316</v>
      </c>
      <c r="B64" s="112">
        <v>42614.0</v>
      </c>
      <c r="C64" s="62">
        <v>19805.8</v>
      </c>
      <c r="D64" s="62">
        <v>19928.2</v>
      </c>
      <c r="E64" s="62">
        <v>19738.3</v>
      </c>
      <c r="F64" s="62">
        <v>19788.85</v>
      </c>
      <c r="G64" s="62">
        <v>19787.6</v>
      </c>
      <c r="H64" s="81">
        <f t="shared" si="4"/>
        <v>0.09197679355</v>
      </c>
      <c r="I64" s="62" t="str">
        <f t="shared" si="1"/>
        <v>PE</v>
      </c>
      <c r="J64" s="62">
        <f t="shared" si="2"/>
        <v>19700</v>
      </c>
      <c r="K64" s="9">
        <f t="shared" si="3"/>
        <v>0.08558099143</v>
      </c>
      <c r="L64" s="113" t="s">
        <v>323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62" t="s">
        <v>316</v>
      </c>
      <c r="B65" s="112">
        <v>42615.0</v>
      </c>
      <c r="C65" s="62">
        <v>19830.35</v>
      </c>
      <c r="D65" s="62">
        <v>19911.25</v>
      </c>
      <c r="E65" s="62">
        <v>19787.6</v>
      </c>
      <c r="F65" s="62">
        <v>19883.2</v>
      </c>
      <c r="G65" s="62">
        <v>19788.85</v>
      </c>
      <c r="H65" s="81">
        <f t="shared" si="4"/>
        <v>0.2097140561</v>
      </c>
      <c r="I65" s="62" t="str">
        <f t="shared" si="1"/>
        <v>PE</v>
      </c>
      <c r="J65" s="62">
        <f t="shared" si="2"/>
        <v>19700</v>
      </c>
      <c r="K65" s="9">
        <f t="shared" si="3"/>
        <v>-0.2665106768</v>
      </c>
      <c r="L65" s="113" t="s">
        <v>317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62" t="s">
        <v>316</v>
      </c>
      <c r="B66" s="112">
        <v>42619.0</v>
      </c>
      <c r="C66" s="62">
        <v>19990.95</v>
      </c>
      <c r="D66" s="62">
        <v>20459.45</v>
      </c>
      <c r="E66" s="62">
        <v>19990.95</v>
      </c>
      <c r="F66" s="62">
        <v>20426.2</v>
      </c>
      <c r="G66" s="62">
        <v>19883.2</v>
      </c>
      <c r="H66" s="81">
        <f t="shared" si="4"/>
        <v>0.5419147823</v>
      </c>
      <c r="I66" s="62" t="str">
        <f t="shared" si="1"/>
        <v>PE</v>
      </c>
      <c r="J66" s="62">
        <f t="shared" si="2"/>
        <v>19900</v>
      </c>
      <c r="K66" s="9">
        <f t="shared" si="3"/>
        <v>-2.177235199</v>
      </c>
      <c r="L66" s="113" t="s">
        <v>320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62" t="s">
        <v>316</v>
      </c>
      <c r="B67" s="112">
        <v>42620.0</v>
      </c>
      <c r="C67" s="62">
        <v>20505.8</v>
      </c>
      <c r="D67" s="62">
        <v>20575.8</v>
      </c>
      <c r="E67" s="62">
        <v>20376.75</v>
      </c>
      <c r="F67" s="62">
        <v>20406.9</v>
      </c>
      <c r="G67" s="62">
        <v>20426.2</v>
      </c>
      <c r="H67" s="81">
        <f t="shared" si="4"/>
        <v>0.389695587</v>
      </c>
      <c r="I67" s="62" t="str">
        <f t="shared" si="1"/>
        <v>PE</v>
      </c>
      <c r="J67" s="62">
        <f t="shared" si="2"/>
        <v>20400</v>
      </c>
      <c r="K67" s="9">
        <f t="shared" si="3"/>
        <v>0.4823025681</v>
      </c>
      <c r="L67" s="113" t="s">
        <v>322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62" t="s">
        <v>316</v>
      </c>
      <c r="B68" s="112">
        <v>42621.0</v>
      </c>
      <c r="C68" s="62">
        <v>20439.2</v>
      </c>
      <c r="D68" s="62">
        <v>20477.4</v>
      </c>
      <c r="E68" s="62">
        <v>20335.2</v>
      </c>
      <c r="F68" s="62">
        <v>20417.25</v>
      </c>
      <c r="G68" s="62">
        <v>20406.9</v>
      </c>
      <c r="H68" s="81">
        <f t="shared" si="4"/>
        <v>0.1582797975</v>
      </c>
      <c r="I68" s="62" t="str">
        <f t="shared" si="1"/>
        <v>PE</v>
      </c>
      <c r="J68" s="62">
        <f t="shared" si="2"/>
        <v>20300</v>
      </c>
      <c r="K68" s="9">
        <f t="shared" si="3"/>
        <v>0.1073916787</v>
      </c>
      <c r="L68" s="113" t="s">
        <v>323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62" t="s">
        <v>316</v>
      </c>
      <c r="B69" s="112">
        <v>42622.0</v>
      </c>
      <c r="C69" s="62">
        <v>20274.75</v>
      </c>
      <c r="D69" s="62">
        <v>20349.7</v>
      </c>
      <c r="E69" s="62">
        <v>20139.15</v>
      </c>
      <c r="F69" s="62">
        <v>20245.3</v>
      </c>
      <c r="G69" s="62">
        <v>20417.25</v>
      </c>
      <c r="H69" s="81">
        <f t="shared" si="4"/>
        <v>-0.6979392426</v>
      </c>
      <c r="I69" s="62" t="str">
        <f t="shared" si="1"/>
        <v>CE</v>
      </c>
      <c r="J69" s="62">
        <f t="shared" si="2"/>
        <v>20400</v>
      </c>
      <c r="K69" s="9">
        <f t="shared" si="3"/>
        <v>0.1452545654</v>
      </c>
      <c r="L69" s="113" t="s">
        <v>317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62" t="s">
        <v>316</v>
      </c>
      <c r="B70" s="112">
        <v>42625.0</v>
      </c>
      <c r="C70" s="62">
        <v>19861.45</v>
      </c>
      <c r="D70" s="62">
        <v>19861.45</v>
      </c>
      <c r="E70" s="62">
        <v>19735.55</v>
      </c>
      <c r="F70" s="62">
        <v>19790.6</v>
      </c>
      <c r="G70" s="62">
        <v>20245.3</v>
      </c>
      <c r="H70" s="81">
        <f t="shared" si="4"/>
        <v>-1.895995614</v>
      </c>
      <c r="I70" s="62" t="str">
        <f t="shared" si="1"/>
        <v>CE</v>
      </c>
      <c r="J70" s="62">
        <f t="shared" si="2"/>
        <v>20000</v>
      </c>
      <c r="K70" s="9">
        <f t="shared" si="3"/>
        <v>0.356721186</v>
      </c>
      <c r="L70" s="113" t="s">
        <v>318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62" t="s">
        <v>316</v>
      </c>
      <c r="B71" s="112">
        <v>42627.0</v>
      </c>
      <c r="C71" s="62">
        <v>19757.05</v>
      </c>
      <c r="D71" s="62">
        <v>19953.15</v>
      </c>
      <c r="E71" s="62">
        <v>19732.15</v>
      </c>
      <c r="F71" s="62">
        <v>19909.15</v>
      </c>
      <c r="G71" s="62">
        <v>19790.6</v>
      </c>
      <c r="H71" s="81">
        <f t="shared" si="4"/>
        <v>-0.169524926</v>
      </c>
      <c r="I71" s="62" t="str">
        <f t="shared" si="1"/>
        <v>CE</v>
      </c>
      <c r="J71" s="62">
        <f t="shared" si="2"/>
        <v>19900</v>
      </c>
      <c r="K71" s="9">
        <f t="shared" si="3"/>
        <v>-0.7698517744</v>
      </c>
      <c r="L71" s="113" t="s">
        <v>322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62" t="s">
        <v>316</v>
      </c>
      <c r="B72" s="112">
        <v>42628.0</v>
      </c>
      <c r="C72" s="62">
        <v>19927.6</v>
      </c>
      <c r="D72" s="62">
        <v>19955.4</v>
      </c>
      <c r="E72" s="62">
        <v>19730.25</v>
      </c>
      <c r="F72" s="62">
        <v>19837.55</v>
      </c>
      <c r="G72" s="62">
        <v>19909.15</v>
      </c>
      <c r="H72" s="81">
        <f t="shared" si="4"/>
        <v>0.09267095783</v>
      </c>
      <c r="I72" s="62" t="str">
        <f t="shared" si="1"/>
        <v>PE</v>
      </c>
      <c r="J72" s="62">
        <f t="shared" si="2"/>
        <v>19800</v>
      </c>
      <c r="K72" s="9">
        <f t="shared" si="3"/>
        <v>0.4518858267</v>
      </c>
      <c r="L72" s="113" t="s">
        <v>323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62" t="s">
        <v>316</v>
      </c>
      <c r="B73" s="112">
        <v>42629.0</v>
      </c>
      <c r="C73" s="62">
        <v>19935.85</v>
      </c>
      <c r="D73" s="62">
        <v>20227.2</v>
      </c>
      <c r="E73" s="62">
        <v>19783.6</v>
      </c>
      <c r="F73" s="62">
        <v>19855.45</v>
      </c>
      <c r="G73" s="62">
        <v>19837.55</v>
      </c>
      <c r="H73" s="81">
        <f t="shared" si="4"/>
        <v>0.495524901</v>
      </c>
      <c r="I73" s="62" t="str">
        <f t="shared" si="1"/>
        <v>PE</v>
      </c>
      <c r="J73" s="62">
        <f t="shared" si="2"/>
        <v>19800</v>
      </c>
      <c r="K73" s="9">
        <f t="shared" si="3"/>
        <v>0.4032935641</v>
      </c>
      <c r="L73" s="113" t="s">
        <v>317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62" t="s">
        <v>316</v>
      </c>
      <c r="B74" s="112">
        <v>42632.0</v>
      </c>
      <c r="C74" s="62">
        <v>19892.2</v>
      </c>
      <c r="D74" s="62">
        <v>20014.4</v>
      </c>
      <c r="E74" s="62">
        <v>19849.65</v>
      </c>
      <c r="F74" s="62">
        <v>19906.85</v>
      </c>
      <c r="G74" s="62">
        <v>19855.45</v>
      </c>
      <c r="H74" s="81">
        <f t="shared" si="4"/>
        <v>0.1850877215</v>
      </c>
      <c r="I74" s="62" t="str">
        <f t="shared" si="1"/>
        <v>PE</v>
      </c>
      <c r="J74" s="62">
        <f t="shared" si="2"/>
        <v>19800</v>
      </c>
      <c r="K74" s="9">
        <f t="shared" si="3"/>
        <v>-0.0736469571</v>
      </c>
      <c r="L74" s="113" t="s">
        <v>318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62" t="s">
        <v>316</v>
      </c>
      <c r="B75" s="112">
        <v>42633.0</v>
      </c>
      <c r="C75" s="62">
        <v>19957.35</v>
      </c>
      <c r="D75" s="62">
        <v>19964.3</v>
      </c>
      <c r="E75" s="62">
        <v>19797.5</v>
      </c>
      <c r="F75" s="62">
        <v>19852.3</v>
      </c>
      <c r="G75" s="62">
        <v>19906.85</v>
      </c>
      <c r="H75" s="81">
        <f t="shared" si="4"/>
        <v>0.2536815217</v>
      </c>
      <c r="I75" s="62" t="str">
        <f t="shared" si="1"/>
        <v>PE</v>
      </c>
      <c r="J75" s="62">
        <f t="shared" si="2"/>
        <v>19900</v>
      </c>
      <c r="K75" s="9">
        <f t="shared" si="3"/>
        <v>0.5263724893</v>
      </c>
      <c r="L75" s="113" t="s">
        <v>320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62" t="s">
        <v>316</v>
      </c>
      <c r="B76" s="112">
        <v>42634.0</v>
      </c>
      <c r="C76" s="62">
        <v>19902.7</v>
      </c>
      <c r="D76" s="62">
        <v>19937.85</v>
      </c>
      <c r="E76" s="62">
        <v>19749.95</v>
      </c>
      <c r="F76" s="62">
        <v>19828.45</v>
      </c>
      <c r="G76" s="62">
        <v>19852.3</v>
      </c>
      <c r="H76" s="81">
        <f t="shared" si="4"/>
        <v>0.2538748659</v>
      </c>
      <c r="I76" s="62" t="str">
        <f t="shared" si="1"/>
        <v>PE</v>
      </c>
      <c r="J76" s="62">
        <f t="shared" si="2"/>
        <v>19800</v>
      </c>
      <c r="K76" s="9">
        <f t="shared" si="3"/>
        <v>0.373064961</v>
      </c>
      <c r="L76" s="113" t="s">
        <v>322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62" t="s">
        <v>316</v>
      </c>
      <c r="B77" s="112">
        <v>42635.0</v>
      </c>
      <c r="C77" s="62">
        <v>20153.1</v>
      </c>
      <c r="D77" s="62">
        <v>20264.8</v>
      </c>
      <c r="E77" s="62">
        <v>19996.9</v>
      </c>
      <c r="F77" s="62">
        <v>20109.6</v>
      </c>
      <c r="G77" s="62">
        <v>19828.45</v>
      </c>
      <c r="H77" s="81">
        <f t="shared" si="4"/>
        <v>1.637293888</v>
      </c>
      <c r="I77" s="62" t="str">
        <f t="shared" si="1"/>
        <v>PE</v>
      </c>
      <c r="J77" s="62">
        <f t="shared" si="2"/>
        <v>20100</v>
      </c>
      <c r="K77" s="9">
        <f t="shared" si="3"/>
        <v>0.215847686</v>
      </c>
      <c r="L77" s="113" t="s">
        <v>323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62" t="s">
        <v>316</v>
      </c>
      <c r="B78" s="112">
        <v>42636.0</v>
      </c>
      <c r="C78" s="62">
        <v>20136.75</v>
      </c>
      <c r="D78" s="62">
        <v>20137.55</v>
      </c>
      <c r="E78" s="62">
        <v>19861.45</v>
      </c>
      <c r="F78" s="62">
        <v>19901.8</v>
      </c>
      <c r="G78" s="62">
        <v>20109.6</v>
      </c>
      <c r="H78" s="81">
        <f t="shared" si="4"/>
        <v>0.1350101444</v>
      </c>
      <c r="I78" s="62" t="str">
        <f t="shared" si="1"/>
        <v>PE</v>
      </c>
      <c r="J78" s="62">
        <f t="shared" si="2"/>
        <v>20000</v>
      </c>
      <c r="K78" s="9">
        <f t="shared" si="3"/>
        <v>1.166772195</v>
      </c>
      <c r="L78" s="113" t="s">
        <v>317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62" t="s">
        <v>316</v>
      </c>
      <c r="B79" s="112">
        <v>42639.0</v>
      </c>
      <c r="C79" s="62">
        <v>19792.2</v>
      </c>
      <c r="D79" s="62">
        <v>19794.15</v>
      </c>
      <c r="E79" s="62">
        <v>19568.35</v>
      </c>
      <c r="F79" s="62">
        <v>19591.75</v>
      </c>
      <c r="G79" s="62">
        <v>19901.8</v>
      </c>
      <c r="H79" s="81">
        <f t="shared" si="4"/>
        <v>-0.5507039564</v>
      </c>
      <c r="I79" s="62" t="str">
        <f t="shared" si="1"/>
        <v>CE</v>
      </c>
      <c r="J79" s="62">
        <f t="shared" si="2"/>
        <v>19900</v>
      </c>
      <c r="K79" s="9">
        <f t="shared" si="3"/>
        <v>1.012772708</v>
      </c>
      <c r="L79" s="113" t="s">
        <v>318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62" t="s">
        <v>316</v>
      </c>
      <c r="B80" s="112">
        <v>42640.0</v>
      </c>
      <c r="C80" s="62">
        <v>19652.95</v>
      </c>
      <c r="D80" s="62">
        <v>19696.45</v>
      </c>
      <c r="E80" s="62">
        <v>19479.15</v>
      </c>
      <c r="F80" s="62">
        <v>19518.7</v>
      </c>
      <c r="G80" s="62">
        <v>19591.75</v>
      </c>
      <c r="H80" s="81">
        <f t="shared" si="4"/>
        <v>0.3123763829</v>
      </c>
      <c r="I80" s="62" t="str">
        <f t="shared" si="1"/>
        <v>PE</v>
      </c>
      <c r="J80" s="62">
        <f t="shared" si="2"/>
        <v>19600</v>
      </c>
      <c r="K80" s="9">
        <f t="shared" si="3"/>
        <v>0.6831035544</v>
      </c>
      <c r="L80" s="113" t="s">
        <v>320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62" t="s">
        <v>316</v>
      </c>
      <c r="B81" s="112">
        <v>42641.0</v>
      </c>
      <c r="C81" s="62">
        <v>19542.0</v>
      </c>
      <c r="D81" s="62">
        <v>19700.0</v>
      </c>
      <c r="E81" s="62">
        <v>19509.65</v>
      </c>
      <c r="F81" s="62">
        <v>19653.55</v>
      </c>
      <c r="G81" s="62">
        <v>19518.7</v>
      </c>
      <c r="H81" s="81">
        <f t="shared" si="4"/>
        <v>0.1193727041</v>
      </c>
      <c r="I81" s="62" t="str">
        <f t="shared" si="1"/>
        <v>PE</v>
      </c>
      <c r="J81" s="62">
        <f t="shared" si="2"/>
        <v>19400</v>
      </c>
      <c r="K81" s="9">
        <f t="shared" si="3"/>
        <v>-0.5708218197</v>
      </c>
      <c r="L81" s="113" t="s">
        <v>322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62" t="s">
        <v>316</v>
      </c>
      <c r="B82" s="112">
        <v>42642.0</v>
      </c>
      <c r="C82" s="62">
        <v>19762.3</v>
      </c>
      <c r="D82" s="62">
        <v>19793.2</v>
      </c>
      <c r="E82" s="62">
        <v>19059.05</v>
      </c>
      <c r="F82" s="62">
        <v>19183.65</v>
      </c>
      <c r="G82" s="62">
        <v>19653.55</v>
      </c>
      <c r="H82" s="81">
        <f t="shared" si="4"/>
        <v>0.5533351481</v>
      </c>
      <c r="I82" s="62" t="str">
        <f t="shared" si="1"/>
        <v>PE</v>
      </c>
      <c r="J82" s="62">
        <f t="shared" si="2"/>
        <v>19700</v>
      </c>
      <c r="K82" s="9">
        <f t="shared" si="3"/>
        <v>2.928049873</v>
      </c>
      <c r="L82" s="113" t="s">
        <v>323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62" t="s">
        <v>316</v>
      </c>
      <c r="B83" s="112">
        <v>42643.0</v>
      </c>
      <c r="C83" s="62">
        <v>19116.0</v>
      </c>
      <c r="D83" s="62">
        <v>19330.85</v>
      </c>
      <c r="E83" s="62">
        <v>19085.2</v>
      </c>
      <c r="F83" s="62">
        <v>19285.7</v>
      </c>
      <c r="G83" s="62">
        <v>19183.65</v>
      </c>
      <c r="H83" s="81">
        <f t="shared" si="4"/>
        <v>-0.3526440484</v>
      </c>
      <c r="I83" s="62" t="str">
        <f t="shared" si="1"/>
        <v>CE</v>
      </c>
      <c r="J83" s="62">
        <f t="shared" si="2"/>
        <v>19200</v>
      </c>
      <c r="K83" s="9">
        <f t="shared" si="3"/>
        <v>-0.8877380205</v>
      </c>
      <c r="L83" s="113" t="s">
        <v>317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62" t="s">
        <v>316</v>
      </c>
      <c r="B84" s="112">
        <v>42646.0</v>
      </c>
      <c r="C84" s="62">
        <v>19395.55</v>
      </c>
      <c r="D84" s="62">
        <v>19611.25</v>
      </c>
      <c r="E84" s="62">
        <v>19363.95</v>
      </c>
      <c r="F84" s="62">
        <v>19589.05</v>
      </c>
      <c r="G84" s="62">
        <v>19285.7</v>
      </c>
      <c r="H84" s="81">
        <f t="shared" si="4"/>
        <v>0.5695930145</v>
      </c>
      <c r="I84" s="62" t="str">
        <f t="shared" si="1"/>
        <v>PE</v>
      </c>
      <c r="J84" s="62">
        <f t="shared" si="2"/>
        <v>19300</v>
      </c>
      <c r="K84" s="9">
        <f t="shared" si="3"/>
        <v>-0.9976515232</v>
      </c>
      <c r="L84" s="113" t="s">
        <v>318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62" t="s">
        <v>316</v>
      </c>
      <c r="B85" s="112">
        <v>42647.0</v>
      </c>
      <c r="C85" s="62">
        <v>19641.75</v>
      </c>
      <c r="D85" s="62">
        <v>19747.45</v>
      </c>
      <c r="E85" s="62">
        <v>19527.35</v>
      </c>
      <c r="F85" s="62">
        <v>19672.7</v>
      </c>
      <c r="G85" s="62">
        <v>19589.05</v>
      </c>
      <c r="H85" s="81">
        <f t="shared" si="4"/>
        <v>0.2690278497</v>
      </c>
      <c r="I85" s="62" t="str">
        <f t="shared" si="1"/>
        <v>PE</v>
      </c>
      <c r="J85" s="62">
        <f t="shared" si="2"/>
        <v>19500</v>
      </c>
      <c r="K85" s="9">
        <f t="shared" si="3"/>
        <v>-0.1575725177</v>
      </c>
      <c r="L85" s="113" t="s">
        <v>320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62" t="s">
        <v>316</v>
      </c>
      <c r="B86" s="112">
        <v>42648.0</v>
      </c>
      <c r="C86" s="62">
        <v>19801.3</v>
      </c>
      <c r="D86" s="62">
        <v>19816.5</v>
      </c>
      <c r="E86" s="62">
        <v>19492.8</v>
      </c>
      <c r="F86" s="62">
        <v>19536.85</v>
      </c>
      <c r="G86" s="62">
        <v>19672.7</v>
      </c>
      <c r="H86" s="81">
        <f t="shared" si="4"/>
        <v>0.6536977639</v>
      </c>
      <c r="I86" s="62" t="str">
        <f t="shared" si="1"/>
        <v>PE</v>
      </c>
      <c r="J86" s="62">
        <f t="shared" si="2"/>
        <v>19700</v>
      </c>
      <c r="K86" s="9">
        <f t="shared" si="3"/>
        <v>1.335518375</v>
      </c>
      <c r="L86" s="113" t="s">
        <v>322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62" t="s">
        <v>316</v>
      </c>
      <c r="B87" s="112">
        <v>42649.0</v>
      </c>
      <c r="C87" s="62">
        <v>19518.55</v>
      </c>
      <c r="D87" s="62">
        <v>19570.7</v>
      </c>
      <c r="E87" s="62">
        <v>19325.8</v>
      </c>
      <c r="F87" s="62">
        <v>19395.05</v>
      </c>
      <c r="G87" s="62">
        <v>19536.85</v>
      </c>
      <c r="H87" s="81">
        <f t="shared" si="4"/>
        <v>-0.09366914318</v>
      </c>
      <c r="I87" s="62" t="str">
        <f t="shared" si="1"/>
        <v>CE</v>
      </c>
      <c r="J87" s="62">
        <f t="shared" si="2"/>
        <v>19600</v>
      </c>
      <c r="K87" s="9">
        <f t="shared" si="3"/>
        <v>0.6327314273</v>
      </c>
      <c r="L87" s="113" t="s">
        <v>323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62" t="s">
        <v>316</v>
      </c>
      <c r="B88" s="112">
        <v>42650.0</v>
      </c>
      <c r="C88" s="62">
        <v>19398.05</v>
      </c>
      <c r="D88" s="62">
        <v>19456.0</v>
      </c>
      <c r="E88" s="62">
        <v>19318.0</v>
      </c>
      <c r="F88" s="62">
        <v>19400.1</v>
      </c>
      <c r="G88" s="62">
        <v>19395.05</v>
      </c>
      <c r="H88" s="81">
        <f t="shared" si="4"/>
        <v>0.01546786422</v>
      </c>
      <c r="I88" s="62" t="str">
        <f t="shared" si="1"/>
        <v>PE</v>
      </c>
      <c r="J88" s="62">
        <f t="shared" si="2"/>
        <v>19300</v>
      </c>
      <c r="K88" s="9">
        <f t="shared" si="3"/>
        <v>-0.01056807256</v>
      </c>
      <c r="L88" s="113" t="s">
        <v>317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62" t="s">
        <v>316</v>
      </c>
      <c r="B89" s="112">
        <v>42653.0</v>
      </c>
      <c r="C89" s="62">
        <v>19489.5</v>
      </c>
      <c r="D89" s="62">
        <v>19501.45</v>
      </c>
      <c r="E89" s="62">
        <v>19351.35</v>
      </c>
      <c r="F89" s="62">
        <v>19378.55</v>
      </c>
      <c r="G89" s="62">
        <v>19400.1</v>
      </c>
      <c r="H89" s="81">
        <f t="shared" si="4"/>
        <v>0.4608223669</v>
      </c>
      <c r="I89" s="62" t="str">
        <f t="shared" si="1"/>
        <v>PE</v>
      </c>
      <c r="J89" s="62">
        <f t="shared" si="2"/>
        <v>19400</v>
      </c>
      <c r="K89" s="9">
        <f t="shared" si="3"/>
        <v>0.5692808948</v>
      </c>
      <c r="L89" s="113" t="s">
        <v>318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62" t="s">
        <v>316</v>
      </c>
      <c r="B90" s="112">
        <v>42656.0</v>
      </c>
      <c r="C90" s="62">
        <v>19295.55</v>
      </c>
      <c r="D90" s="62">
        <v>19295.55</v>
      </c>
      <c r="E90" s="62">
        <v>18824.4</v>
      </c>
      <c r="F90" s="62">
        <v>18954.25</v>
      </c>
      <c r="G90" s="62">
        <v>19378.55</v>
      </c>
      <c r="H90" s="81">
        <f t="shared" si="4"/>
        <v>-0.4283086196</v>
      </c>
      <c r="I90" s="62" t="str">
        <f t="shared" si="1"/>
        <v>CE</v>
      </c>
      <c r="J90" s="62">
        <f t="shared" si="2"/>
        <v>19400</v>
      </c>
      <c r="K90" s="9">
        <f t="shared" si="3"/>
        <v>1.768801615</v>
      </c>
      <c r="L90" s="113" t="s">
        <v>323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62" t="s">
        <v>316</v>
      </c>
      <c r="B91" s="112">
        <v>42657.0</v>
      </c>
      <c r="C91" s="62">
        <v>19016.7</v>
      </c>
      <c r="D91" s="62">
        <v>19053.5</v>
      </c>
      <c r="E91" s="62">
        <v>18926.15</v>
      </c>
      <c r="F91" s="62">
        <v>19020.15</v>
      </c>
      <c r="G91" s="62">
        <v>18954.25</v>
      </c>
      <c r="H91" s="81">
        <f t="shared" si="4"/>
        <v>0.3294775578</v>
      </c>
      <c r="I91" s="62" t="str">
        <f t="shared" si="1"/>
        <v>PE</v>
      </c>
      <c r="J91" s="62">
        <f t="shared" si="2"/>
        <v>18900</v>
      </c>
      <c r="K91" s="9">
        <f t="shared" si="3"/>
        <v>-0.01814194892</v>
      </c>
      <c r="L91" s="113" t="s">
        <v>317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62" t="s">
        <v>316</v>
      </c>
      <c r="B92" s="112">
        <v>42660.0</v>
      </c>
      <c r="C92" s="62">
        <v>19136.3</v>
      </c>
      <c r="D92" s="62">
        <v>19241.75</v>
      </c>
      <c r="E92" s="62">
        <v>19002.45</v>
      </c>
      <c r="F92" s="62">
        <v>19070.4</v>
      </c>
      <c r="G92" s="62">
        <v>19020.15</v>
      </c>
      <c r="H92" s="81">
        <f t="shared" si="4"/>
        <v>0.6106681598</v>
      </c>
      <c r="I92" s="62" t="str">
        <f t="shared" si="1"/>
        <v>PE</v>
      </c>
      <c r="J92" s="62">
        <f t="shared" si="2"/>
        <v>19000</v>
      </c>
      <c r="K92" s="9">
        <f t="shared" si="3"/>
        <v>0.3443716915</v>
      </c>
      <c r="L92" s="113" t="s">
        <v>318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62" t="s">
        <v>316</v>
      </c>
      <c r="B93" s="112">
        <v>42661.0</v>
      </c>
      <c r="C93" s="62">
        <v>19174.7</v>
      </c>
      <c r="D93" s="62">
        <v>19511.8</v>
      </c>
      <c r="E93" s="62">
        <v>19162.85</v>
      </c>
      <c r="F93" s="62">
        <v>19495.05</v>
      </c>
      <c r="G93" s="62">
        <v>19070.4</v>
      </c>
      <c r="H93" s="81">
        <f t="shared" si="4"/>
        <v>0.5469208826</v>
      </c>
      <c r="I93" s="62" t="str">
        <f t="shared" si="1"/>
        <v>PE</v>
      </c>
      <c r="J93" s="62">
        <f t="shared" si="2"/>
        <v>19100</v>
      </c>
      <c r="K93" s="9">
        <f t="shared" si="3"/>
        <v>-1.670691067</v>
      </c>
      <c r="L93" s="113" t="s">
        <v>320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62" t="s">
        <v>316</v>
      </c>
      <c r="B94" s="112">
        <v>42662.0</v>
      </c>
      <c r="C94" s="62">
        <v>19570.05</v>
      </c>
      <c r="D94" s="62">
        <v>19576.3</v>
      </c>
      <c r="E94" s="62">
        <v>19322.75</v>
      </c>
      <c r="F94" s="62">
        <v>19412.1</v>
      </c>
      <c r="G94" s="62">
        <v>19495.05</v>
      </c>
      <c r="H94" s="81">
        <f t="shared" si="4"/>
        <v>0.3847130425</v>
      </c>
      <c r="I94" s="62" t="str">
        <f t="shared" si="1"/>
        <v>PE</v>
      </c>
      <c r="J94" s="62">
        <f t="shared" si="2"/>
        <v>19500</v>
      </c>
      <c r="K94" s="9">
        <f t="shared" si="3"/>
        <v>0.8071006461</v>
      </c>
      <c r="L94" s="113" t="s">
        <v>322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62" t="s">
        <v>316</v>
      </c>
      <c r="B95" s="112">
        <v>42663.0</v>
      </c>
      <c r="C95" s="62">
        <v>19493.9</v>
      </c>
      <c r="D95" s="62">
        <v>19722.85</v>
      </c>
      <c r="E95" s="62">
        <v>19479.25</v>
      </c>
      <c r="F95" s="62">
        <v>19658.7</v>
      </c>
      <c r="G95" s="62">
        <v>19412.1</v>
      </c>
      <c r="H95" s="81">
        <f t="shared" si="4"/>
        <v>0.4213866609</v>
      </c>
      <c r="I95" s="62" t="str">
        <f t="shared" si="1"/>
        <v>PE</v>
      </c>
      <c r="J95" s="62">
        <f t="shared" si="2"/>
        <v>19400</v>
      </c>
      <c r="K95" s="9">
        <f t="shared" si="3"/>
        <v>-0.8453926613</v>
      </c>
      <c r="L95" s="113" t="s">
        <v>323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62" t="s">
        <v>316</v>
      </c>
      <c r="B96" s="112">
        <v>42664.0</v>
      </c>
      <c r="C96" s="62">
        <v>19636.4</v>
      </c>
      <c r="D96" s="62">
        <v>19744.0</v>
      </c>
      <c r="E96" s="62">
        <v>19516.4</v>
      </c>
      <c r="F96" s="62">
        <v>19710.9</v>
      </c>
      <c r="G96" s="62">
        <v>19658.7</v>
      </c>
      <c r="H96" s="81">
        <f t="shared" si="4"/>
        <v>-0.1134357816</v>
      </c>
      <c r="I96" s="62" t="str">
        <f t="shared" si="1"/>
        <v>CE</v>
      </c>
      <c r="J96" s="62">
        <f t="shared" si="2"/>
        <v>19700</v>
      </c>
      <c r="K96" s="9">
        <f t="shared" si="3"/>
        <v>-0.3793974456</v>
      </c>
      <c r="L96" s="113" t="s">
        <v>317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62" t="s">
        <v>316</v>
      </c>
      <c r="B97" s="112">
        <v>42667.0</v>
      </c>
      <c r="C97" s="62">
        <v>19763.85</v>
      </c>
      <c r="D97" s="62">
        <v>19897.85</v>
      </c>
      <c r="E97" s="62">
        <v>19751.65</v>
      </c>
      <c r="F97" s="62">
        <v>19807.9</v>
      </c>
      <c r="G97" s="62">
        <v>19710.9</v>
      </c>
      <c r="H97" s="81">
        <f t="shared" si="4"/>
        <v>0.2686330913</v>
      </c>
      <c r="I97" s="62" t="str">
        <f t="shared" si="1"/>
        <v>PE</v>
      </c>
      <c r="J97" s="62">
        <f t="shared" si="2"/>
        <v>19700</v>
      </c>
      <c r="K97" s="9">
        <f t="shared" si="3"/>
        <v>-0.2228816754</v>
      </c>
      <c r="L97" s="113" t="s">
        <v>318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62" t="s">
        <v>316</v>
      </c>
      <c r="B98" s="112">
        <v>42668.0</v>
      </c>
      <c r="C98" s="62">
        <v>19907.7</v>
      </c>
      <c r="D98" s="62">
        <v>19922.7</v>
      </c>
      <c r="E98" s="62">
        <v>19711.95</v>
      </c>
      <c r="F98" s="62">
        <v>19834.9</v>
      </c>
      <c r="G98" s="62">
        <v>19807.9</v>
      </c>
      <c r="H98" s="81">
        <f t="shared" si="4"/>
        <v>0.5038393772</v>
      </c>
      <c r="I98" s="62" t="str">
        <f t="shared" si="1"/>
        <v>PE</v>
      </c>
      <c r="J98" s="62">
        <f t="shared" si="2"/>
        <v>19800</v>
      </c>
      <c r="K98" s="9">
        <f t="shared" si="3"/>
        <v>0.3656876485</v>
      </c>
      <c r="L98" s="113" t="s">
        <v>320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62" t="s">
        <v>316</v>
      </c>
      <c r="B99" s="112">
        <v>42669.0</v>
      </c>
      <c r="C99" s="62">
        <v>19581.7</v>
      </c>
      <c r="D99" s="62">
        <v>19725.9</v>
      </c>
      <c r="E99" s="62">
        <v>19434.5</v>
      </c>
      <c r="F99" s="62">
        <v>19483.6</v>
      </c>
      <c r="G99" s="62">
        <v>19834.9</v>
      </c>
      <c r="H99" s="81">
        <f t="shared" si="4"/>
        <v>-1.27653782</v>
      </c>
      <c r="I99" s="62" t="str">
        <f t="shared" si="1"/>
        <v>CE</v>
      </c>
      <c r="J99" s="62">
        <f t="shared" si="2"/>
        <v>19700</v>
      </c>
      <c r="K99" s="9">
        <f t="shared" si="3"/>
        <v>0.5009779539</v>
      </c>
      <c r="L99" s="113" t="s">
        <v>322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62" t="s">
        <v>316</v>
      </c>
      <c r="B100" s="112">
        <v>42670.0</v>
      </c>
      <c r="C100" s="62">
        <v>19452.0</v>
      </c>
      <c r="D100" s="62">
        <v>19544.2</v>
      </c>
      <c r="E100" s="62">
        <v>19252.1</v>
      </c>
      <c r="F100" s="62">
        <v>19514.6</v>
      </c>
      <c r="G100" s="62">
        <v>19483.6</v>
      </c>
      <c r="H100" s="81">
        <f t="shared" si="4"/>
        <v>-0.1621876861</v>
      </c>
      <c r="I100" s="62" t="str">
        <f t="shared" si="1"/>
        <v>CE</v>
      </c>
      <c r="J100" s="62">
        <f t="shared" si="2"/>
        <v>19600</v>
      </c>
      <c r="K100" s="9">
        <f t="shared" si="3"/>
        <v>-0.3218178079</v>
      </c>
      <c r="L100" s="113" t="s">
        <v>323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62" t="s">
        <v>316</v>
      </c>
      <c r="B101" s="112">
        <v>42671.0</v>
      </c>
      <c r="C101" s="62">
        <v>19507.85</v>
      </c>
      <c r="D101" s="62">
        <v>19589.7</v>
      </c>
      <c r="E101" s="62">
        <v>19362.0</v>
      </c>
      <c r="F101" s="62">
        <v>19555.95</v>
      </c>
      <c r="G101" s="62">
        <v>19514.6</v>
      </c>
      <c r="H101" s="81">
        <f t="shared" si="4"/>
        <v>-0.03458948685</v>
      </c>
      <c r="I101" s="62" t="str">
        <f t="shared" si="1"/>
        <v>CE</v>
      </c>
      <c r="J101" s="62">
        <f t="shared" si="2"/>
        <v>19600</v>
      </c>
      <c r="K101" s="9">
        <f t="shared" si="3"/>
        <v>-0.2465674075</v>
      </c>
      <c r="L101" s="113" t="s">
        <v>317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62" t="s">
        <v>316</v>
      </c>
      <c r="B102" s="112">
        <v>42675.0</v>
      </c>
      <c r="C102" s="62">
        <v>19578.6</v>
      </c>
      <c r="D102" s="62">
        <v>19591.65</v>
      </c>
      <c r="E102" s="62">
        <v>19417.3</v>
      </c>
      <c r="F102" s="62">
        <v>19458.6</v>
      </c>
      <c r="G102" s="62">
        <v>19555.95</v>
      </c>
      <c r="H102" s="81">
        <f t="shared" si="4"/>
        <v>0.1158215275</v>
      </c>
      <c r="I102" s="62" t="str">
        <f t="shared" si="1"/>
        <v>PE</v>
      </c>
      <c r="J102" s="62">
        <f t="shared" si="2"/>
        <v>19500</v>
      </c>
      <c r="K102" s="9">
        <f t="shared" si="3"/>
        <v>0.6129141001</v>
      </c>
      <c r="L102" s="113" t="s">
        <v>320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62" t="s">
        <v>316</v>
      </c>
      <c r="B103" s="112">
        <v>42676.0</v>
      </c>
      <c r="C103" s="62">
        <v>19223.5</v>
      </c>
      <c r="D103" s="62">
        <v>19296.55</v>
      </c>
      <c r="E103" s="62">
        <v>19158.75</v>
      </c>
      <c r="F103" s="62">
        <v>19227.9</v>
      </c>
      <c r="G103" s="62">
        <v>19458.6</v>
      </c>
      <c r="H103" s="81">
        <f t="shared" si="4"/>
        <v>-1.20820614</v>
      </c>
      <c r="I103" s="62" t="str">
        <f t="shared" si="1"/>
        <v>CE</v>
      </c>
      <c r="J103" s="62">
        <f t="shared" si="2"/>
        <v>19300</v>
      </c>
      <c r="K103" s="9">
        <f t="shared" si="3"/>
        <v>-0.02288865191</v>
      </c>
      <c r="L103" s="113" t="s">
        <v>322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62" t="s">
        <v>316</v>
      </c>
      <c r="B104" s="112">
        <v>42677.0</v>
      </c>
      <c r="C104" s="62">
        <v>19201.95</v>
      </c>
      <c r="D104" s="62">
        <v>19319.65</v>
      </c>
      <c r="E104" s="62">
        <v>19119.3</v>
      </c>
      <c r="F104" s="62">
        <v>19178.7</v>
      </c>
      <c r="G104" s="62">
        <v>19227.9</v>
      </c>
      <c r="H104" s="81">
        <f t="shared" si="4"/>
        <v>-0.1349601361</v>
      </c>
      <c r="I104" s="62" t="str">
        <f t="shared" si="1"/>
        <v>CE</v>
      </c>
      <c r="J104" s="62">
        <f t="shared" si="2"/>
        <v>19300</v>
      </c>
      <c r="K104" s="9">
        <f t="shared" si="3"/>
        <v>0.1210814527</v>
      </c>
      <c r="L104" s="113" t="s">
        <v>323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62" t="s">
        <v>316</v>
      </c>
      <c r="B105" s="112">
        <v>42678.0</v>
      </c>
      <c r="C105" s="62">
        <v>19223.85</v>
      </c>
      <c r="D105" s="62">
        <v>19223.9</v>
      </c>
      <c r="E105" s="62">
        <v>18961.15</v>
      </c>
      <c r="F105" s="62">
        <v>19058.1</v>
      </c>
      <c r="G105" s="62">
        <v>19178.7</v>
      </c>
      <c r="H105" s="81">
        <f t="shared" si="4"/>
        <v>0.2354174162</v>
      </c>
      <c r="I105" s="62" t="str">
        <f t="shared" si="1"/>
        <v>PE</v>
      </c>
      <c r="J105" s="62">
        <f t="shared" si="2"/>
        <v>19100</v>
      </c>
      <c r="K105" s="9">
        <f t="shared" si="3"/>
        <v>0.8622102232</v>
      </c>
      <c r="L105" s="113" t="s">
        <v>317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62" t="s">
        <v>316</v>
      </c>
      <c r="B106" s="112">
        <v>42681.0</v>
      </c>
      <c r="C106" s="62">
        <v>19317.85</v>
      </c>
      <c r="D106" s="62">
        <v>19378.0</v>
      </c>
      <c r="E106" s="62">
        <v>19233.0</v>
      </c>
      <c r="F106" s="62">
        <v>19356.0</v>
      </c>
      <c r="G106" s="62">
        <v>19058.1</v>
      </c>
      <c r="H106" s="81">
        <f t="shared" si="4"/>
        <v>1.362937544</v>
      </c>
      <c r="I106" s="62" t="str">
        <f t="shared" si="1"/>
        <v>PE</v>
      </c>
      <c r="J106" s="62">
        <f t="shared" si="2"/>
        <v>19200</v>
      </c>
      <c r="K106" s="9">
        <f t="shared" si="3"/>
        <v>-0.197485745</v>
      </c>
      <c r="L106" s="113" t="s">
        <v>318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62" t="s">
        <v>316</v>
      </c>
      <c r="B107" s="112">
        <v>42682.0</v>
      </c>
      <c r="C107" s="62">
        <v>19490.75</v>
      </c>
      <c r="D107" s="62">
        <v>19549.45</v>
      </c>
      <c r="E107" s="62">
        <v>19322.15</v>
      </c>
      <c r="F107" s="62">
        <v>19500.8</v>
      </c>
      <c r="G107" s="62">
        <v>19356.0</v>
      </c>
      <c r="H107" s="81">
        <f t="shared" si="4"/>
        <v>0.6961665633</v>
      </c>
      <c r="I107" s="62" t="str">
        <f t="shared" si="1"/>
        <v>PE</v>
      </c>
      <c r="J107" s="62">
        <f t="shared" si="2"/>
        <v>19400</v>
      </c>
      <c r="K107" s="9">
        <f t="shared" si="3"/>
        <v>-0.05156292087</v>
      </c>
      <c r="L107" s="113" t="s">
        <v>320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62" t="s">
        <v>316</v>
      </c>
      <c r="B108" s="112">
        <v>42683.0</v>
      </c>
      <c r="C108" s="62">
        <v>18270.9</v>
      </c>
      <c r="D108" s="62">
        <v>19587.8</v>
      </c>
      <c r="E108" s="62">
        <v>18143.7</v>
      </c>
      <c r="F108" s="62">
        <v>19518.25</v>
      </c>
      <c r="G108" s="62">
        <v>19500.8</v>
      </c>
      <c r="H108" s="81">
        <f t="shared" si="4"/>
        <v>-6.306920742</v>
      </c>
      <c r="I108" s="62" t="str">
        <f t="shared" si="1"/>
        <v>CE</v>
      </c>
      <c r="J108" s="62">
        <f t="shared" si="2"/>
        <v>18400</v>
      </c>
      <c r="K108" s="9">
        <f t="shared" si="3"/>
        <v>-6.82697623</v>
      </c>
      <c r="L108" s="113" t="s">
        <v>322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62" t="s">
        <v>316</v>
      </c>
      <c r="B109" s="112">
        <v>42684.0</v>
      </c>
      <c r="C109" s="62">
        <v>19827.5</v>
      </c>
      <c r="D109" s="62">
        <v>20283.15</v>
      </c>
      <c r="E109" s="62">
        <v>19787.45</v>
      </c>
      <c r="F109" s="62">
        <v>20200.25</v>
      </c>
      <c r="G109" s="62">
        <v>19518.25</v>
      </c>
      <c r="H109" s="81">
        <f t="shared" si="4"/>
        <v>1.584414586</v>
      </c>
      <c r="I109" s="62" t="str">
        <f t="shared" si="1"/>
        <v>PE</v>
      </c>
      <c r="J109" s="62">
        <f t="shared" si="2"/>
        <v>19700</v>
      </c>
      <c r="K109" s="9">
        <f t="shared" si="3"/>
        <v>-1.879964695</v>
      </c>
      <c r="L109" s="113" t="s">
        <v>323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62" t="s">
        <v>316</v>
      </c>
      <c r="B110" s="112">
        <v>42685.0</v>
      </c>
      <c r="C110" s="62">
        <v>20033.85</v>
      </c>
      <c r="D110" s="62">
        <v>20309.65</v>
      </c>
      <c r="E110" s="62">
        <v>19704.35</v>
      </c>
      <c r="F110" s="62">
        <v>19738.8</v>
      </c>
      <c r="G110" s="62">
        <v>20200.25</v>
      </c>
      <c r="H110" s="81">
        <f t="shared" si="4"/>
        <v>-0.8237521813</v>
      </c>
      <c r="I110" s="62" t="str">
        <f t="shared" si="1"/>
        <v>CE</v>
      </c>
      <c r="J110" s="62">
        <f t="shared" si="2"/>
        <v>20100</v>
      </c>
      <c r="K110" s="9">
        <f t="shared" si="3"/>
        <v>1.472757358</v>
      </c>
      <c r="L110" s="113" t="s">
        <v>317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62" t="s">
        <v>316</v>
      </c>
      <c r="B111" s="112">
        <v>42689.0</v>
      </c>
      <c r="C111" s="62">
        <v>19808.35</v>
      </c>
      <c r="D111" s="62">
        <v>19861.75</v>
      </c>
      <c r="E111" s="62">
        <v>19240.45</v>
      </c>
      <c r="F111" s="62">
        <v>19289.75</v>
      </c>
      <c r="G111" s="62">
        <v>19738.8</v>
      </c>
      <c r="H111" s="81">
        <f t="shared" si="4"/>
        <v>0.3523517134</v>
      </c>
      <c r="I111" s="62" t="str">
        <f t="shared" si="1"/>
        <v>PE</v>
      </c>
      <c r="J111" s="62">
        <f t="shared" si="2"/>
        <v>19700</v>
      </c>
      <c r="K111" s="9">
        <f t="shared" si="3"/>
        <v>2.618087827</v>
      </c>
      <c r="L111" s="113" t="s">
        <v>320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62" t="s">
        <v>316</v>
      </c>
      <c r="B112" s="112">
        <v>42690.0</v>
      </c>
      <c r="C112" s="62">
        <v>19591.25</v>
      </c>
      <c r="D112" s="62">
        <v>19611.9</v>
      </c>
      <c r="E112" s="62">
        <v>19088.4</v>
      </c>
      <c r="F112" s="62">
        <v>19108.1</v>
      </c>
      <c r="G112" s="62">
        <v>19289.75</v>
      </c>
      <c r="H112" s="81">
        <f t="shared" si="4"/>
        <v>1.56300626</v>
      </c>
      <c r="I112" s="62" t="str">
        <f t="shared" si="1"/>
        <v>PE</v>
      </c>
      <c r="J112" s="62">
        <f t="shared" si="2"/>
        <v>19500</v>
      </c>
      <c r="K112" s="9">
        <f t="shared" si="3"/>
        <v>2.466151981</v>
      </c>
      <c r="L112" s="113" t="s">
        <v>322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62" t="s">
        <v>316</v>
      </c>
      <c r="B113" s="112">
        <v>42691.0</v>
      </c>
      <c r="C113" s="62">
        <v>19115.9</v>
      </c>
      <c r="D113" s="62">
        <v>19328.75</v>
      </c>
      <c r="E113" s="62">
        <v>19009.85</v>
      </c>
      <c r="F113" s="62">
        <v>19087.85</v>
      </c>
      <c r="G113" s="62">
        <v>19108.1</v>
      </c>
      <c r="H113" s="81">
        <f t="shared" si="4"/>
        <v>0.04082038507</v>
      </c>
      <c r="I113" s="62" t="str">
        <f t="shared" si="1"/>
        <v>PE</v>
      </c>
      <c r="J113" s="62">
        <f t="shared" si="2"/>
        <v>19000</v>
      </c>
      <c r="K113" s="9">
        <f t="shared" si="3"/>
        <v>0.1467364864</v>
      </c>
      <c r="L113" s="113" t="s">
        <v>323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62" t="s">
        <v>316</v>
      </c>
      <c r="B114" s="112">
        <v>42692.0</v>
      </c>
      <c r="C114" s="62">
        <v>19180.3</v>
      </c>
      <c r="D114" s="62">
        <v>19216.35</v>
      </c>
      <c r="E114" s="62">
        <v>18897.1</v>
      </c>
      <c r="F114" s="62">
        <v>18959.05</v>
      </c>
      <c r="G114" s="62">
        <v>19087.85</v>
      </c>
      <c r="H114" s="81">
        <f t="shared" si="4"/>
        <v>0.4843395144</v>
      </c>
      <c r="I114" s="62" t="str">
        <f t="shared" si="1"/>
        <v>PE</v>
      </c>
      <c r="J114" s="62">
        <f t="shared" si="2"/>
        <v>19100</v>
      </c>
      <c r="K114" s="9">
        <f t="shared" si="3"/>
        <v>1.153527317</v>
      </c>
      <c r="L114" s="113" t="s">
        <v>317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62" t="s">
        <v>316</v>
      </c>
      <c r="B115" s="112">
        <v>42695.0</v>
      </c>
      <c r="C115" s="62">
        <v>19063.8</v>
      </c>
      <c r="D115" s="62">
        <v>19075.95</v>
      </c>
      <c r="E115" s="62">
        <v>18351.25</v>
      </c>
      <c r="F115" s="62">
        <v>18446.4</v>
      </c>
      <c r="G115" s="62">
        <v>18959.05</v>
      </c>
      <c r="H115" s="81">
        <f t="shared" si="4"/>
        <v>0.5525065866</v>
      </c>
      <c r="I115" s="62" t="str">
        <f t="shared" si="1"/>
        <v>PE</v>
      </c>
      <c r="J115" s="62">
        <f t="shared" si="2"/>
        <v>19000</v>
      </c>
      <c r="K115" s="9">
        <f t="shared" si="3"/>
        <v>3.23859881</v>
      </c>
      <c r="L115" s="113" t="s">
        <v>318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62" t="s">
        <v>316</v>
      </c>
      <c r="B116" s="112">
        <v>42696.0</v>
      </c>
      <c r="C116" s="62">
        <v>18626.7</v>
      </c>
      <c r="D116" s="62">
        <v>18650.5</v>
      </c>
      <c r="E116" s="62">
        <v>18322.7</v>
      </c>
      <c r="F116" s="62">
        <v>18548.65</v>
      </c>
      <c r="G116" s="62">
        <v>18446.4</v>
      </c>
      <c r="H116" s="81">
        <f t="shared" si="4"/>
        <v>0.9774264897</v>
      </c>
      <c r="I116" s="62" t="str">
        <f t="shared" si="1"/>
        <v>PE</v>
      </c>
      <c r="J116" s="62">
        <f t="shared" si="2"/>
        <v>18500</v>
      </c>
      <c r="K116" s="9">
        <f t="shared" si="3"/>
        <v>0.4190221564</v>
      </c>
      <c r="L116" s="113" t="s">
        <v>320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62" t="s">
        <v>316</v>
      </c>
      <c r="B117" s="112">
        <v>42697.0</v>
      </c>
      <c r="C117" s="62">
        <v>18660.55</v>
      </c>
      <c r="D117" s="62">
        <v>18669.05</v>
      </c>
      <c r="E117" s="62">
        <v>18449.7</v>
      </c>
      <c r="F117" s="62">
        <v>18540.9</v>
      </c>
      <c r="G117" s="62">
        <v>18548.65</v>
      </c>
      <c r="H117" s="81">
        <f t="shared" si="4"/>
        <v>0.6032784057</v>
      </c>
      <c r="I117" s="62" t="str">
        <f t="shared" si="1"/>
        <v>PE</v>
      </c>
      <c r="J117" s="62">
        <f t="shared" si="2"/>
        <v>18600</v>
      </c>
      <c r="K117" s="9">
        <f t="shared" si="3"/>
        <v>0.6411922478</v>
      </c>
      <c r="L117" s="113" t="s">
        <v>322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62" t="s">
        <v>316</v>
      </c>
      <c r="B118" s="112">
        <v>42698.0</v>
      </c>
      <c r="C118" s="62">
        <v>18476.0</v>
      </c>
      <c r="D118" s="62">
        <v>18476.35</v>
      </c>
      <c r="E118" s="62">
        <v>18215.8</v>
      </c>
      <c r="F118" s="62">
        <v>18256.1</v>
      </c>
      <c r="G118" s="62">
        <v>18540.9</v>
      </c>
      <c r="H118" s="81">
        <f t="shared" si="4"/>
        <v>-0.3500369453</v>
      </c>
      <c r="I118" s="62" t="str">
        <f t="shared" si="1"/>
        <v>CE</v>
      </c>
      <c r="J118" s="62">
        <f t="shared" si="2"/>
        <v>18600</v>
      </c>
      <c r="K118" s="9">
        <f t="shared" si="3"/>
        <v>1.190192682</v>
      </c>
      <c r="L118" s="113" t="s">
        <v>323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62" t="s">
        <v>316</v>
      </c>
      <c r="B119" s="112">
        <v>42699.0</v>
      </c>
      <c r="C119" s="62">
        <v>18377.55</v>
      </c>
      <c r="D119" s="62">
        <v>18546.35</v>
      </c>
      <c r="E119" s="62">
        <v>18266.6</v>
      </c>
      <c r="F119" s="62">
        <v>18507.3</v>
      </c>
      <c r="G119" s="62">
        <v>18256.1</v>
      </c>
      <c r="H119" s="81">
        <f t="shared" si="4"/>
        <v>0.6652570922</v>
      </c>
      <c r="I119" s="62" t="str">
        <f t="shared" si="1"/>
        <v>PE</v>
      </c>
      <c r="J119" s="62">
        <f t="shared" si="2"/>
        <v>18300</v>
      </c>
      <c r="K119" s="9">
        <f t="shared" si="3"/>
        <v>-0.7060244701</v>
      </c>
      <c r="L119" s="113" t="s">
        <v>317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62" t="s">
        <v>316</v>
      </c>
      <c r="B120" s="112">
        <v>42702.0</v>
      </c>
      <c r="C120" s="62">
        <v>18237.2</v>
      </c>
      <c r="D120" s="62">
        <v>18471.65</v>
      </c>
      <c r="E120" s="62">
        <v>18187.4</v>
      </c>
      <c r="F120" s="62">
        <v>18301.45</v>
      </c>
      <c r="G120" s="62">
        <v>18507.3</v>
      </c>
      <c r="H120" s="81">
        <f t="shared" si="4"/>
        <v>-1.459424119</v>
      </c>
      <c r="I120" s="62" t="str">
        <f t="shared" si="1"/>
        <v>CE</v>
      </c>
      <c r="J120" s="62">
        <f t="shared" si="2"/>
        <v>18300</v>
      </c>
      <c r="K120" s="9">
        <f t="shared" si="3"/>
        <v>-0.3523018884</v>
      </c>
      <c r="L120" s="113" t="s">
        <v>318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62" t="s">
        <v>316</v>
      </c>
      <c r="B121" s="112">
        <v>42703.0</v>
      </c>
      <c r="C121" s="62">
        <v>18308.8</v>
      </c>
      <c r="D121" s="62">
        <v>18427.4</v>
      </c>
      <c r="E121" s="62">
        <v>18188.7</v>
      </c>
      <c r="F121" s="62">
        <v>18223.75</v>
      </c>
      <c r="G121" s="62">
        <v>18301.45</v>
      </c>
      <c r="H121" s="81">
        <f t="shared" si="4"/>
        <v>0.04016075229</v>
      </c>
      <c r="I121" s="62" t="str">
        <f t="shared" si="1"/>
        <v>PE</v>
      </c>
      <c r="J121" s="62">
        <f t="shared" si="2"/>
        <v>18200</v>
      </c>
      <c r="K121" s="9">
        <f t="shared" si="3"/>
        <v>0.4645307175</v>
      </c>
      <c r="L121" s="113" t="s">
        <v>320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62" t="s">
        <v>316</v>
      </c>
      <c r="B122" s="112">
        <v>42704.0</v>
      </c>
      <c r="C122" s="62">
        <v>18306.1</v>
      </c>
      <c r="D122" s="62">
        <v>18667.85</v>
      </c>
      <c r="E122" s="62">
        <v>18262.5</v>
      </c>
      <c r="F122" s="62">
        <v>18627.8</v>
      </c>
      <c r="G122" s="62">
        <v>18223.75</v>
      </c>
      <c r="H122" s="81">
        <f t="shared" si="4"/>
        <v>0.4518828452</v>
      </c>
      <c r="I122" s="62" t="str">
        <f t="shared" si="1"/>
        <v>PE</v>
      </c>
      <c r="J122" s="62">
        <f t="shared" si="2"/>
        <v>18200</v>
      </c>
      <c r="K122" s="9">
        <f t="shared" si="3"/>
        <v>-1.757337718</v>
      </c>
      <c r="L122" s="113" t="s">
        <v>322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62" t="s">
        <v>316</v>
      </c>
      <c r="B123" s="112">
        <v>42705.0</v>
      </c>
      <c r="C123" s="62">
        <v>18676.75</v>
      </c>
      <c r="D123" s="62">
        <v>18713.1</v>
      </c>
      <c r="E123" s="62">
        <v>18389.65</v>
      </c>
      <c r="F123" s="62">
        <v>18428.45</v>
      </c>
      <c r="G123" s="62">
        <v>18627.8</v>
      </c>
      <c r="H123" s="81">
        <f t="shared" si="4"/>
        <v>0.2627792869</v>
      </c>
      <c r="I123" s="62" t="str">
        <f t="shared" si="1"/>
        <v>PE</v>
      </c>
      <c r="J123" s="62">
        <f t="shared" si="2"/>
        <v>18600</v>
      </c>
      <c r="K123" s="9">
        <f t="shared" si="3"/>
        <v>1.329460425</v>
      </c>
      <c r="L123" s="113" t="s">
        <v>323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62" t="s">
        <v>316</v>
      </c>
      <c r="B124" s="112">
        <v>42706.0</v>
      </c>
      <c r="C124" s="62">
        <v>18329.4</v>
      </c>
      <c r="D124" s="62">
        <v>18490.5</v>
      </c>
      <c r="E124" s="62">
        <v>18163.8</v>
      </c>
      <c r="F124" s="62">
        <v>18247.65</v>
      </c>
      <c r="G124" s="62">
        <v>18428.45</v>
      </c>
      <c r="H124" s="81">
        <f t="shared" si="4"/>
        <v>-0.5374841617</v>
      </c>
      <c r="I124" s="62" t="str">
        <f t="shared" si="1"/>
        <v>CE</v>
      </c>
      <c r="J124" s="62">
        <f t="shared" si="2"/>
        <v>18400</v>
      </c>
      <c r="K124" s="9">
        <f t="shared" si="3"/>
        <v>0.4460047792</v>
      </c>
      <c r="L124" s="113" t="s">
        <v>317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62" t="s">
        <v>316</v>
      </c>
      <c r="B125" s="112">
        <v>42709.0</v>
      </c>
      <c r="C125" s="62">
        <v>18245.0</v>
      </c>
      <c r="D125" s="62">
        <v>18434.25</v>
      </c>
      <c r="E125" s="62">
        <v>18189.5</v>
      </c>
      <c r="F125" s="62">
        <v>18408.9</v>
      </c>
      <c r="G125" s="62">
        <v>18247.65</v>
      </c>
      <c r="H125" s="81">
        <f t="shared" si="4"/>
        <v>-0.01452241796</v>
      </c>
      <c r="I125" s="62" t="str">
        <f t="shared" si="1"/>
        <v>CE</v>
      </c>
      <c r="J125" s="62">
        <f t="shared" si="2"/>
        <v>18300</v>
      </c>
      <c r="K125" s="9">
        <f t="shared" si="3"/>
        <v>-0.8983283091</v>
      </c>
      <c r="L125" s="113" t="s">
        <v>318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62" t="s">
        <v>316</v>
      </c>
      <c r="B126" s="112">
        <v>42710.0</v>
      </c>
      <c r="C126" s="62">
        <v>18459.7</v>
      </c>
      <c r="D126" s="62">
        <v>18499.75</v>
      </c>
      <c r="E126" s="62">
        <v>18365.95</v>
      </c>
      <c r="F126" s="62">
        <v>18420.9</v>
      </c>
      <c r="G126" s="62">
        <v>18408.9</v>
      </c>
      <c r="H126" s="81">
        <f t="shared" si="4"/>
        <v>0.275953479</v>
      </c>
      <c r="I126" s="62" t="str">
        <f t="shared" si="1"/>
        <v>PE</v>
      </c>
      <c r="J126" s="62">
        <f t="shared" si="2"/>
        <v>18400</v>
      </c>
      <c r="K126" s="9">
        <f t="shared" si="3"/>
        <v>0.2101875978</v>
      </c>
      <c r="L126" s="113" t="s">
        <v>320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62" t="s">
        <v>316</v>
      </c>
      <c r="B127" s="112">
        <v>42711.0</v>
      </c>
      <c r="C127" s="62">
        <v>18515.5</v>
      </c>
      <c r="D127" s="62">
        <v>18588.75</v>
      </c>
      <c r="E127" s="62">
        <v>17952.6</v>
      </c>
      <c r="F127" s="62">
        <v>18234.15</v>
      </c>
      <c r="G127" s="62">
        <v>18420.9</v>
      </c>
      <c r="H127" s="81">
        <f t="shared" si="4"/>
        <v>0.5135471122</v>
      </c>
      <c r="I127" s="62" t="str">
        <f t="shared" si="1"/>
        <v>PE</v>
      </c>
      <c r="J127" s="62">
        <f t="shared" si="2"/>
        <v>18400</v>
      </c>
      <c r="K127" s="9">
        <f t="shared" si="3"/>
        <v>1.519537685</v>
      </c>
      <c r="L127" s="113" t="s">
        <v>322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62" t="s">
        <v>316</v>
      </c>
      <c r="B128" s="112">
        <v>42712.0</v>
      </c>
      <c r="C128" s="62">
        <v>18342.6</v>
      </c>
      <c r="D128" s="62">
        <v>18558.75</v>
      </c>
      <c r="E128" s="62">
        <v>18336.95</v>
      </c>
      <c r="F128" s="62">
        <v>18515.45</v>
      </c>
      <c r="G128" s="62">
        <v>18234.15</v>
      </c>
      <c r="H128" s="81">
        <f t="shared" si="4"/>
        <v>0.594763123</v>
      </c>
      <c r="I128" s="62" t="str">
        <f t="shared" si="1"/>
        <v>PE</v>
      </c>
      <c r="J128" s="62">
        <f t="shared" si="2"/>
        <v>18200</v>
      </c>
      <c r="K128" s="9">
        <f t="shared" si="3"/>
        <v>-0.9423418708</v>
      </c>
      <c r="L128" s="113" t="s">
        <v>323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62" t="s">
        <v>316</v>
      </c>
      <c r="B129" s="112">
        <v>42713.0</v>
      </c>
      <c r="C129" s="62">
        <v>18567.95</v>
      </c>
      <c r="D129" s="62">
        <v>18739.65</v>
      </c>
      <c r="E129" s="62">
        <v>18432.3</v>
      </c>
      <c r="F129" s="62">
        <v>18695.8</v>
      </c>
      <c r="G129" s="62">
        <v>18515.45</v>
      </c>
      <c r="H129" s="81">
        <f t="shared" si="4"/>
        <v>0.2835469837</v>
      </c>
      <c r="I129" s="62" t="str">
        <f t="shared" si="1"/>
        <v>PE</v>
      </c>
      <c r="J129" s="62">
        <f t="shared" si="2"/>
        <v>18500</v>
      </c>
      <c r="K129" s="9">
        <f t="shared" si="3"/>
        <v>-0.688552048</v>
      </c>
      <c r="L129" s="113" t="s">
        <v>317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62" t="s">
        <v>316</v>
      </c>
      <c r="B130" s="112">
        <v>42716.0</v>
      </c>
      <c r="C130" s="62">
        <v>18616.05</v>
      </c>
      <c r="D130" s="62">
        <v>18616.05</v>
      </c>
      <c r="E130" s="62">
        <v>18364.05</v>
      </c>
      <c r="F130" s="62">
        <v>18392.95</v>
      </c>
      <c r="G130" s="62">
        <v>18695.8</v>
      </c>
      <c r="H130" s="81">
        <f t="shared" si="4"/>
        <v>-0.4265663946</v>
      </c>
      <c r="I130" s="62" t="str">
        <f t="shared" si="1"/>
        <v>CE</v>
      </c>
      <c r="J130" s="62">
        <f t="shared" si="2"/>
        <v>18700</v>
      </c>
      <c r="K130" s="9">
        <f t="shared" si="3"/>
        <v>1.198428238</v>
      </c>
      <c r="L130" s="113" t="s">
        <v>318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62" t="s">
        <v>316</v>
      </c>
      <c r="B131" s="112">
        <v>42717.0</v>
      </c>
      <c r="C131" s="62">
        <v>18354.1</v>
      </c>
      <c r="D131" s="62">
        <v>18492.85</v>
      </c>
      <c r="E131" s="62">
        <v>18291.35</v>
      </c>
      <c r="F131" s="62">
        <v>18466.05</v>
      </c>
      <c r="G131" s="62">
        <v>18392.95</v>
      </c>
      <c r="H131" s="81">
        <f t="shared" si="4"/>
        <v>-0.2112222346</v>
      </c>
      <c r="I131" s="62" t="str">
        <f t="shared" si="1"/>
        <v>CE</v>
      </c>
      <c r="J131" s="62">
        <f t="shared" si="2"/>
        <v>18500</v>
      </c>
      <c r="K131" s="9">
        <f t="shared" si="3"/>
        <v>-0.6099454618</v>
      </c>
      <c r="L131" s="113" t="s">
        <v>320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62" t="s">
        <v>316</v>
      </c>
      <c r="B132" s="112">
        <v>42718.0</v>
      </c>
      <c r="C132" s="62">
        <v>18480.35</v>
      </c>
      <c r="D132" s="62">
        <v>18485.45</v>
      </c>
      <c r="E132" s="62">
        <v>18322.9</v>
      </c>
      <c r="F132" s="62">
        <v>18341.5</v>
      </c>
      <c r="G132" s="62">
        <v>18466.05</v>
      </c>
      <c r="H132" s="81">
        <f t="shared" si="4"/>
        <v>0.07743940908</v>
      </c>
      <c r="I132" s="62" t="str">
        <f t="shared" si="1"/>
        <v>PE</v>
      </c>
      <c r="J132" s="62">
        <f t="shared" si="2"/>
        <v>18400</v>
      </c>
      <c r="K132" s="9">
        <f t="shared" si="3"/>
        <v>0.751338584</v>
      </c>
      <c r="L132" s="113" t="s">
        <v>322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62" t="s">
        <v>316</v>
      </c>
      <c r="B133" s="112">
        <v>42719.0</v>
      </c>
      <c r="C133" s="62">
        <v>18143.5</v>
      </c>
      <c r="D133" s="62">
        <v>18532.0</v>
      </c>
      <c r="E133" s="62">
        <v>18122.1</v>
      </c>
      <c r="F133" s="62">
        <v>18401.15</v>
      </c>
      <c r="G133" s="62">
        <v>18341.5</v>
      </c>
      <c r="H133" s="81">
        <f t="shared" si="4"/>
        <v>-1.079519123</v>
      </c>
      <c r="I133" s="62" t="str">
        <f t="shared" si="1"/>
        <v>CE</v>
      </c>
      <c r="J133" s="62">
        <f t="shared" si="2"/>
        <v>18200</v>
      </c>
      <c r="K133" s="9">
        <f t="shared" si="3"/>
        <v>-1.420067793</v>
      </c>
      <c r="L133" s="113" t="s">
        <v>323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62" t="s">
        <v>316</v>
      </c>
      <c r="B134" s="112">
        <v>42720.0</v>
      </c>
      <c r="C134" s="62">
        <v>18417.9</v>
      </c>
      <c r="D134" s="62">
        <v>18428.45</v>
      </c>
      <c r="E134" s="62">
        <v>18268.3</v>
      </c>
      <c r="F134" s="62">
        <v>18312.8</v>
      </c>
      <c r="G134" s="62">
        <v>18401.15</v>
      </c>
      <c r="H134" s="81">
        <f t="shared" si="4"/>
        <v>0.09102691951</v>
      </c>
      <c r="I134" s="62" t="str">
        <f t="shared" si="1"/>
        <v>PE</v>
      </c>
      <c r="J134" s="62">
        <f t="shared" si="2"/>
        <v>18300</v>
      </c>
      <c r="K134" s="9">
        <f t="shared" si="3"/>
        <v>0.5706405182</v>
      </c>
      <c r="L134" s="113" t="s">
        <v>317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62" t="s">
        <v>316</v>
      </c>
      <c r="B135" s="112">
        <v>42723.0</v>
      </c>
      <c r="C135" s="62">
        <v>18258.1</v>
      </c>
      <c r="D135" s="62">
        <v>18316.8</v>
      </c>
      <c r="E135" s="62">
        <v>18215.5</v>
      </c>
      <c r="F135" s="62">
        <v>18257.05</v>
      </c>
      <c r="G135" s="62">
        <v>18312.8</v>
      </c>
      <c r="H135" s="81">
        <f t="shared" si="4"/>
        <v>-0.2986981783</v>
      </c>
      <c r="I135" s="62" t="str">
        <f t="shared" si="1"/>
        <v>CE</v>
      </c>
      <c r="J135" s="62">
        <f t="shared" si="2"/>
        <v>18400</v>
      </c>
      <c r="K135" s="9">
        <f t="shared" si="3"/>
        <v>0.005750872216</v>
      </c>
      <c r="L135" s="113" t="s">
        <v>318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62" t="s">
        <v>316</v>
      </c>
      <c r="B136" s="112">
        <v>42724.0</v>
      </c>
      <c r="C136" s="62">
        <v>18264.1</v>
      </c>
      <c r="D136" s="62">
        <v>18274.9</v>
      </c>
      <c r="E136" s="62">
        <v>18009.8</v>
      </c>
      <c r="F136" s="62">
        <v>18069.4</v>
      </c>
      <c r="G136" s="62">
        <v>18257.05</v>
      </c>
      <c r="H136" s="81">
        <f t="shared" si="4"/>
        <v>0.03861521987</v>
      </c>
      <c r="I136" s="62" t="str">
        <f t="shared" si="1"/>
        <v>PE</v>
      </c>
      <c r="J136" s="62">
        <f t="shared" si="2"/>
        <v>18200</v>
      </c>
      <c r="K136" s="9">
        <f t="shared" si="3"/>
        <v>1.066025701</v>
      </c>
      <c r="L136" s="113" t="s">
        <v>320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62" t="s">
        <v>316</v>
      </c>
      <c r="B137" s="112">
        <v>42725.0</v>
      </c>
      <c r="C137" s="62">
        <v>18124.6</v>
      </c>
      <c r="D137" s="62">
        <v>18167.15</v>
      </c>
      <c r="E137" s="62">
        <v>18043.95</v>
      </c>
      <c r="F137" s="62">
        <v>18084.5</v>
      </c>
      <c r="G137" s="62">
        <v>18069.4</v>
      </c>
      <c r="H137" s="81">
        <f t="shared" si="4"/>
        <v>0.3054888375</v>
      </c>
      <c r="I137" s="62" t="str">
        <f t="shared" si="1"/>
        <v>PE</v>
      </c>
      <c r="J137" s="62">
        <f t="shared" si="2"/>
        <v>18000</v>
      </c>
      <c r="K137" s="9">
        <f t="shared" si="3"/>
        <v>0.221246262</v>
      </c>
      <c r="L137" s="113" t="s">
        <v>322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62" t="s">
        <v>316</v>
      </c>
      <c r="B138" s="112">
        <v>42726.0</v>
      </c>
      <c r="C138" s="62">
        <v>18027.0</v>
      </c>
      <c r="D138" s="62">
        <v>18029.6</v>
      </c>
      <c r="E138" s="62">
        <v>17839.75</v>
      </c>
      <c r="F138" s="62">
        <v>17891.45</v>
      </c>
      <c r="G138" s="62">
        <v>18084.5</v>
      </c>
      <c r="H138" s="81">
        <f t="shared" si="4"/>
        <v>-0.3179518372</v>
      </c>
      <c r="I138" s="62" t="str">
        <f t="shared" si="1"/>
        <v>CE</v>
      </c>
      <c r="J138" s="62">
        <f t="shared" si="2"/>
        <v>18100</v>
      </c>
      <c r="K138" s="9">
        <f t="shared" si="3"/>
        <v>0.7519276641</v>
      </c>
      <c r="L138" s="113" t="s">
        <v>323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62" t="s">
        <v>316</v>
      </c>
      <c r="B139" s="112">
        <v>42727.0</v>
      </c>
      <c r="C139" s="62">
        <v>17849.25</v>
      </c>
      <c r="D139" s="62">
        <v>17962.3</v>
      </c>
      <c r="E139" s="62">
        <v>17819.75</v>
      </c>
      <c r="F139" s="62">
        <v>17884.0</v>
      </c>
      <c r="G139" s="62">
        <v>17891.45</v>
      </c>
      <c r="H139" s="81">
        <f t="shared" si="4"/>
        <v>-0.2358668526</v>
      </c>
      <c r="I139" s="62" t="str">
        <f t="shared" si="1"/>
        <v>CE</v>
      </c>
      <c r="J139" s="62">
        <f t="shared" si="2"/>
        <v>17900</v>
      </c>
      <c r="K139" s="9">
        <f t="shared" si="3"/>
        <v>-0.1946860512</v>
      </c>
      <c r="L139" s="113" t="s">
        <v>317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62" t="s">
        <v>316</v>
      </c>
      <c r="B140" s="112">
        <v>42730.0</v>
      </c>
      <c r="C140" s="62">
        <v>17825.5</v>
      </c>
      <c r="D140" s="62">
        <v>17860.85</v>
      </c>
      <c r="E140" s="62">
        <v>17606.9</v>
      </c>
      <c r="F140" s="62">
        <v>17655.55</v>
      </c>
      <c r="G140" s="62">
        <v>17884.0</v>
      </c>
      <c r="H140" s="81">
        <f t="shared" si="4"/>
        <v>-0.3271080295</v>
      </c>
      <c r="I140" s="62" t="str">
        <f t="shared" si="1"/>
        <v>CE</v>
      </c>
      <c r="J140" s="62">
        <f t="shared" si="2"/>
        <v>17900</v>
      </c>
      <c r="K140" s="9">
        <f t="shared" si="3"/>
        <v>0.9534094415</v>
      </c>
      <c r="L140" s="113" t="s">
        <v>318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62" t="s">
        <v>316</v>
      </c>
      <c r="B141" s="112">
        <v>42731.0</v>
      </c>
      <c r="C141" s="62">
        <v>17677.7</v>
      </c>
      <c r="D141" s="62">
        <v>17907.35</v>
      </c>
      <c r="E141" s="62">
        <v>17616.1</v>
      </c>
      <c r="F141" s="62">
        <v>17879.55</v>
      </c>
      <c r="G141" s="62">
        <v>17655.55</v>
      </c>
      <c r="H141" s="81">
        <f t="shared" si="4"/>
        <v>0.1254563013</v>
      </c>
      <c r="I141" s="62" t="str">
        <f t="shared" si="1"/>
        <v>PE</v>
      </c>
      <c r="J141" s="62">
        <f t="shared" si="2"/>
        <v>17600</v>
      </c>
      <c r="K141" s="9">
        <f t="shared" si="3"/>
        <v>-1.141834062</v>
      </c>
      <c r="L141" s="113" t="s">
        <v>320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62" t="s">
        <v>316</v>
      </c>
      <c r="B142" s="112">
        <v>42732.0</v>
      </c>
      <c r="C142" s="62">
        <v>17929.2</v>
      </c>
      <c r="D142" s="62">
        <v>18059.65</v>
      </c>
      <c r="E142" s="62">
        <v>17829.15</v>
      </c>
      <c r="F142" s="62">
        <v>17876.7</v>
      </c>
      <c r="G142" s="62">
        <v>17879.55</v>
      </c>
      <c r="H142" s="81">
        <f t="shared" si="4"/>
        <v>0.2776915526</v>
      </c>
      <c r="I142" s="62" t="str">
        <f t="shared" si="1"/>
        <v>PE</v>
      </c>
      <c r="J142" s="62">
        <f t="shared" si="2"/>
        <v>17800</v>
      </c>
      <c r="K142" s="9">
        <f t="shared" si="3"/>
        <v>0.2928184191</v>
      </c>
      <c r="L142" s="113" t="s">
        <v>322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62" t="s">
        <v>316</v>
      </c>
      <c r="B143" s="112">
        <v>42733.0</v>
      </c>
      <c r="C143" s="62">
        <v>17861.45</v>
      </c>
      <c r="D143" s="62">
        <v>18053.3</v>
      </c>
      <c r="E143" s="62">
        <v>17829.4</v>
      </c>
      <c r="F143" s="62">
        <v>18033.15</v>
      </c>
      <c r="G143" s="62">
        <v>17876.7</v>
      </c>
      <c r="H143" s="81">
        <f t="shared" si="4"/>
        <v>-0.08530657224</v>
      </c>
      <c r="I143" s="62" t="str">
        <f t="shared" si="1"/>
        <v>CE</v>
      </c>
      <c r="J143" s="62">
        <f t="shared" si="2"/>
        <v>18000</v>
      </c>
      <c r="K143" s="9">
        <f t="shared" si="3"/>
        <v>-0.9612881373</v>
      </c>
      <c r="L143" s="113" t="s">
        <v>323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62" t="s">
        <v>316</v>
      </c>
      <c r="B144" s="112">
        <v>42734.0</v>
      </c>
      <c r="C144" s="62">
        <v>18026.35</v>
      </c>
      <c r="D144" s="62">
        <v>18245.75</v>
      </c>
      <c r="E144" s="62">
        <v>18016.8</v>
      </c>
      <c r="F144" s="62">
        <v>18177.2</v>
      </c>
      <c r="G144" s="62">
        <v>18033.15</v>
      </c>
      <c r="H144" s="81">
        <f t="shared" si="4"/>
        <v>-0.0377083316</v>
      </c>
      <c r="I144" s="62" t="str">
        <f t="shared" si="1"/>
        <v>CE</v>
      </c>
      <c r="J144" s="62">
        <f t="shared" si="2"/>
        <v>18100</v>
      </c>
      <c r="K144" s="9">
        <f t="shared" si="3"/>
        <v>-0.8368305286</v>
      </c>
      <c r="L144" s="113" t="s">
        <v>317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62" t="s">
        <v>316</v>
      </c>
      <c r="B145" s="112">
        <v>42737.0</v>
      </c>
      <c r="C145" s="62">
        <v>18242.3</v>
      </c>
      <c r="D145" s="62">
        <v>18249.0</v>
      </c>
      <c r="E145" s="62">
        <v>17844.9</v>
      </c>
      <c r="F145" s="62">
        <v>17969.6</v>
      </c>
      <c r="G145" s="62">
        <v>18177.2</v>
      </c>
      <c r="H145" s="81">
        <f t="shared" si="4"/>
        <v>0.3581409678</v>
      </c>
      <c r="I145" s="62" t="str">
        <f t="shared" si="1"/>
        <v>PE</v>
      </c>
      <c r="J145" s="62">
        <f t="shared" si="2"/>
        <v>18100</v>
      </c>
      <c r="K145" s="9">
        <f t="shared" si="3"/>
        <v>1.494877291</v>
      </c>
      <c r="L145" s="113" t="s">
        <v>318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62" t="s">
        <v>316</v>
      </c>
      <c r="B146" s="112">
        <v>42738.0</v>
      </c>
      <c r="C146" s="62">
        <v>18002.75</v>
      </c>
      <c r="D146" s="62">
        <v>18115.05</v>
      </c>
      <c r="E146" s="62">
        <v>17830.95</v>
      </c>
      <c r="F146" s="62">
        <v>18035.6</v>
      </c>
      <c r="G146" s="62">
        <v>17969.6</v>
      </c>
      <c r="H146" s="81">
        <f t="shared" si="4"/>
        <v>0.1844782299</v>
      </c>
      <c r="I146" s="62" t="str">
        <f t="shared" si="1"/>
        <v>PE</v>
      </c>
      <c r="J146" s="62">
        <f t="shared" si="2"/>
        <v>17900</v>
      </c>
      <c r="K146" s="9">
        <f t="shared" si="3"/>
        <v>-0.1824721223</v>
      </c>
      <c r="L146" s="113" t="s">
        <v>320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62" t="s">
        <v>316</v>
      </c>
      <c r="B147" s="112">
        <v>42739.0</v>
      </c>
      <c r="C147" s="62">
        <v>18037.45</v>
      </c>
      <c r="D147" s="62">
        <v>18092.85</v>
      </c>
      <c r="E147" s="62">
        <v>17868.9</v>
      </c>
      <c r="F147" s="62">
        <v>17891.0</v>
      </c>
      <c r="G147" s="62">
        <v>18035.6</v>
      </c>
      <c r="H147" s="81">
        <f t="shared" si="4"/>
        <v>0.01025749074</v>
      </c>
      <c r="I147" s="62" t="str">
        <f t="shared" si="1"/>
        <v>PE</v>
      </c>
      <c r="J147" s="62">
        <f t="shared" si="2"/>
        <v>17900</v>
      </c>
      <c r="K147" s="9">
        <f t="shared" si="3"/>
        <v>0.8119218626</v>
      </c>
      <c r="L147" s="113" t="s">
        <v>322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62" t="s">
        <v>316</v>
      </c>
      <c r="B148" s="112">
        <v>42740.0</v>
      </c>
      <c r="C148" s="62">
        <v>18000.75</v>
      </c>
      <c r="D148" s="62">
        <v>18164.05</v>
      </c>
      <c r="E148" s="62">
        <v>17977.8</v>
      </c>
      <c r="F148" s="62">
        <v>18115.95</v>
      </c>
      <c r="G148" s="62">
        <v>17891.0</v>
      </c>
      <c r="H148" s="81">
        <f t="shared" si="4"/>
        <v>0.6134369236</v>
      </c>
      <c r="I148" s="62" t="str">
        <f t="shared" si="1"/>
        <v>PE</v>
      </c>
      <c r="J148" s="62">
        <f t="shared" si="2"/>
        <v>17900</v>
      </c>
      <c r="K148" s="9">
        <f t="shared" si="3"/>
        <v>-0.6399733344</v>
      </c>
      <c r="L148" s="113" t="s">
        <v>323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62" t="s">
        <v>316</v>
      </c>
      <c r="B149" s="112">
        <v>42741.0</v>
      </c>
      <c r="C149" s="62">
        <v>18168.45</v>
      </c>
      <c r="D149" s="62">
        <v>18325.5</v>
      </c>
      <c r="E149" s="62">
        <v>18157.3</v>
      </c>
      <c r="F149" s="62">
        <v>18264.0</v>
      </c>
      <c r="G149" s="62">
        <v>18115.95</v>
      </c>
      <c r="H149" s="81">
        <f t="shared" si="4"/>
        <v>0.2897998725</v>
      </c>
      <c r="I149" s="62" t="str">
        <f t="shared" si="1"/>
        <v>PE</v>
      </c>
      <c r="J149" s="62">
        <f t="shared" si="2"/>
        <v>18100</v>
      </c>
      <c r="K149" s="9">
        <f t="shared" si="3"/>
        <v>-0.5259116766</v>
      </c>
      <c r="L149" s="113" t="s">
        <v>317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62" t="s">
        <v>316</v>
      </c>
      <c r="B150" s="112">
        <v>42744.0</v>
      </c>
      <c r="C150" s="62">
        <v>18314.25</v>
      </c>
      <c r="D150" s="62">
        <v>18373.1</v>
      </c>
      <c r="E150" s="62">
        <v>18256.15</v>
      </c>
      <c r="F150" s="62">
        <v>18286.65</v>
      </c>
      <c r="G150" s="62">
        <v>18264.0</v>
      </c>
      <c r="H150" s="81">
        <f t="shared" si="4"/>
        <v>0.275131406</v>
      </c>
      <c r="I150" s="62" t="str">
        <f t="shared" si="1"/>
        <v>PE</v>
      </c>
      <c r="J150" s="62">
        <f t="shared" si="2"/>
        <v>18200</v>
      </c>
      <c r="K150" s="9">
        <f t="shared" si="3"/>
        <v>0.150702322</v>
      </c>
      <c r="L150" s="113" t="s">
        <v>318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62" t="s">
        <v>316</v>
      </c>
      <c r="B151" s="112">
        <v>42745.0</v>
      </c>
      <c r="C151" s="62">
        <v>18351.45</v>
      </c>
      <c r="D151" s="62">
        <v>18441.15</v>
      </c>
      <c r="E151" s="62">
        <v>18275.75</v>
      </c>
      <c r="F151" s="62">
        <v>18409.6</v>
      </c>
      <c r="G151" s="62">
        <v>18286.65</v>
      </c>
      <c r="H151" s="81">
        <f t="shared" si="4"/>
        <v>0.3543568669</v>
      </c>
      <c r="I151" s="62" t="str">
        <f t="shared" si="1"/>
        <v>PE</v>
      </c>
      <c r="J151" s="62">
        <f t="shared" si="2"/>
        <v>18300</v>
      </c>
      <c r="K151" s="9">
        <f t="shared" si="3"/>
        <v>-0.3168686943</v>
      </c>
      <c r="L151" s="113" t="s">
        <v>320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62" t="s">
        <v>316</v>
      </c>
      <c r="B152" s="112">
        <v>42746.0</v>
      </c>
      <c r="C152" s="62">
        <v>18535.35</v>
      </c>
      <c r="D152" s="62">
        <v>18889.45</v>
      </c>
      <c r="E152" s="62">
        <v>18515.25</v>
      </c>
      <c r="F152" s="62">
        <v>18830.0</v>
      </c>
      <c r="G152" s="62">
        <v>18409.6</v>
      </c>
      <c r="H152" s="81">
        <f t="shared" si="4"/>
        <v>0.68306753</v>
      </c>
      <c r="I152" s="62" t="str">
        <f t="shared" si="1"/>
        <v>PE</v>
      </c>
      <c r="J152" s="62">
        <f t="shared" si="2"/>
        <v>18400</v>
      </c>
      <c r="K152" s="9">
        <f t="shared" si="3"/>
        <v>-1.589665153</v>
      </c>
      <c r="L152" s="113" t="s">
        <v>322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62" t="s">
        <v>316</v>
      </c>
      <c r="B153" s="112">
        <v>42747.0</v>
      </c>
      <c r="C153" s="62">
        <v>18885.45</v>
      </c>
      <c r="D153" s="62">
        <v>18966.3</v>
      </c>
      <c r="E153" s="62">
        <v>18805.85</v>
      </c>
      <c r="F153" s="62">
        <v>18873.95</v>
      </c>
      <c r="G153" s="62">
        <v>18830.0</v>
      </c>
      <c r="H153" s="81">
        <f t="shared" si="4"/>
        <v>0.2944768986</v>
      </c>
      <c r="I153" s="62" t="str">
        <f t="shared" si="1"/>
        <v>PE</v>
      </c>
      <c r="J153" s="62">
        <f t="shared" si="2"/>
        <v>18800</v>
      </c>
      <c r="K153" s="9">
        <f t="shared" si="3"/>
        <v>0.06089343913</v>
      </c>
      <c r="L153" s="113" t="s">
        <v>323</v>
      </c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62" t="s">
        <v>316</v>
      </c>
      <c r="B154" s="112">
        <v>42748.0</v>
      </c>
      <c r="C154" s="62">
        <v>18949.7</v>
      </c>
      <c r="D154" s="62">
        <v>18952.25</v>
      </c>
      <c r="E154" s="62">
        <v>18781.25</v>
      </c>
      <c r="F154" s="62">
        <v>18912.1</v>
      </c>
      <c r="G154" s="62">
        <v>18873.95</v>
      </c>
      <c r="H154" s="81">
        <f t="shared" si="4"/>
        <v>0.4013468299</v>
      </c>
      <c r="I154" s="62" t="str">
        <f t="shared" si="1"/>
        <v>PE</v>
      </c>
      <c r="J154" s="62">
        <f t="shared" si="2"/>
        <v>18800</v>
      </c>
      <c r="K154" s="9">
        <f t="shared" si="3"/>
        <v>0.1984200278</v>
      </c>
      <c r="L154" s="113" t="s">
        <v>317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62" t="s">
        <v>316</v>
      </c>
      <c r="B155" s="112">
        <v>42751.0</v>
      </c>
      <c r="C155" s="62">
        <v>18899.7</v>
      </c>
      <c r="D155" s="62">
        <v>19134.5</v>
      </c>
      <c r="E155" s="62">
        <v>18865.25</v>
      </c>
      <c r="F155" s="62">
        <v>19096.45</v>
      </c>
      <c r="G155" s="62">
        <v>18912.1</v>
      </c>
      <c r="H155" s="81">
        <f t="shared" si="4"/>
        <v>-0.06556648918</v>
      </c>
      <c r="I155" s="62" t="str">
        <f t="shared" si="1"/>
        <v>CE</v>
      </c>
      <c r="J155" s="62">
        <f t="shared" si="2"/>
        <v>19000</v>
      </c>
      <c r="K155" s="9">
        <f t="shared" si="3"/>
        <v>-1.041021815</v>
      </c>
      <c r="L155" s="113" t="s">
        <v>318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62" t="s">
        <v>316</v>
      </c>
      <c r="B156" s="112">
        <v>42752.0</v>
      </c>
      <c r="C156" s="62">
        <v>19128.15</v>
      </c>
      <c r="D156" s="62">
        <v>19202.25</v>
      </c>
      <c r="E156" s="62">
        <v>18981.85</v>
      </c>
      <c r="F156" s="62">
        <v>19067.05</v>
      </c>
      <c r="G156" s="62">
        <v>19096.45</v>
      </c>
      <c r="H156" s="81">
        <f t="shared" si="4"/>
        <v>0.1659994397</v>
      </c>
      <c r="I156" s="62" t="str">
        <f t="shared" si="1"/>
        <v>PE</v>
      </c>
      <c r="J156" s="62">
        <f t="shared" si="2"/>
        <v>19000</v>
      </c>
      <c r="K156" s="9">
        <f t="shared" si="3"/>
        <v>0.3194245131</v>
      </c>
      <c r="L156" s="113" t="s">
        <v>320</v>
      </c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62" t="s">
        <v>316</v>
      </c>
      <c r="B157" s="112">
        <v>42753.0</v>
      </c>
      <c r="C157" s="62">
        <v>19074.85</v>
      </c>
      <c r="D157" s="62">
        <v>19276.5</v>
      </c>
      <c r="E157" s="62">
        <v>19072.1</v>
      </c>
      <c r="F157" s="62">
        <v>19164.5</v>
      </c>
      <c r="G157" s="62">
        <v>19067.05</v>
      </c>
      <c r="H157" s="81">
        <f t="shared" si="4"/>
        <v>0.04090826845</v>
      </c>
      <c r="I157" s="62" t="str">
        <f t="shared" si="1"/>
        <v>PE</v>
      </c>
      <c r="J157" s="62">
        <f t="shared" si="2"/>
        <v>19000</v>
      </c>
      <c r="K157" s="9">
        <f t="shared" si="3"/>
        <v>-0.4699905897</v>
      </c>
      <c r="L157" s="113" t="s">
        <v>322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62" t="s">
        <v>316</v>
      </c>
      <c r="B158" s="112">
        <v>42754.0</v>
      </c>
      <c r="C158" s="62">
        <v>19165.35</v>
      </c>
      <c r="D158" s="62">
        <v>19185.3</v>
      </c>
      <c r="E158" s="62">
        <v>19046.1</v>
      </c>
      <c r="F158" s="62">
        <v>19124.25</v>
      </c>
      <c r="G158" s="62">
        <v>19164.5</v>
      </c>
      <c r="H158" s="81">
        <f t="shared" si="4"/>
        <v>0.004435283989</v>
      </c>
      <c r="I158" s="62" t="str">
        <f t="shared" si="1"/>
        <v>PE</v>
      </c>
      <c r="J158" s="62">
        <f t="shared" si="2"/>
        <v>19100</v>
      </c>
      <c r="K158" s="9">
        <f t="shared" si="3"/>
        <v>0.2144495144</v>
      </c>
      <c r="L158" s="113" t="s">
        <v>323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62" t="s">
        <v>316</v>
      </c>
      <c r="B159" s="112">
        <v>42755.0</v>
      </c>
      <c r="C159" s="62">
        <v>18996.6</v>
      </c>
      <c r="D159" s="62">
        <v>19071.65</v>
      </c>
      <c r="E159" s="62">
        <v>18793.05</v>
      </c>
      <c r="F159" s="62">
        <v>18820.8</v>
      </c>
      <c r="G159" s="62">
        <v>19124.25</v>
      </c>
      <c r="H159" s="81">
        <f t="shared" si="4"/>
        <v>-0.667477156</v>
      </c>
      <c r="I159" s="62" t="str">
        <f t="shared" si="1"/>
        <v>CE</v>
      </c>
      <c r="J159" s="62">
        <f t="shared" si="2"/>
        <v>19100</v>
      </c>
      <c r="K159" s="9">
        <f t="shared" si="3"/>
        <v>0.9254287609</v>
      </c>
      <c r="L159" s="113" t="s">
        <v>317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62" t="s">
        <v>316</v>
      </c>
      <c r="B160" s="112">
        <v>42758.0</v>
      </c>
      <c r="C160" s="62">
        <v>18762.0</v>
      </c>
      <c r="D160" s="62">
        <v>18909.65</v>
      </c>
      <c r="E160" s="62">
        <v>18722.85</v>
      </c>
      <c r="F160" s="62">
        <v>18842.7</v>
      </c>
      <c r="G160" s="62">
        <v>18820.8</v>
      </c>
      <c r="H160" s="81">
        <f t="shared" si="4"/>
        <v>-0.3124203009</v>
      </c>
      <c r="I160" s="62" t="str">
        <f t="shared" si="1"/>
        <v>CE</v>
      </c>
      <c r="J160" s="62">
        <f t="shared" si="2"/>
        <v>18900</v>
      </c>
      <c r="K160" s="9">
        <f t="shared" si="3"/>
        <v>-0.4301247202</v>
      </c>
      <c r="L160" s="113" t="s">
        <v>318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62" t="s">
        <v>316</v>
      </c>
      <c r="B161" s="112">
        <v>42759.0</v>
      </c>
      <c r="C161" s="62">
        <v>18931.0</v>
      </c>
      <c r="D161" s="62">
        <v>19054.3</v>
      </c>
      <c r="E161" s="62">
        <v>18906.95</v>
      </c>
      <c r="F161" s="62">
        <v>19023.5</v>
      </c>
      <c r="G161" s="62">
        <v>18842.7</v>
      </c>
      <c r="H161" s="81">
        <f t="shared" si="4"/>
        <v>0.4686164934</v>
      </c>
      <c r="I161" s="62" t="str">
        <f t="shared" si="1"/>
        <v>PE</v>
      </c>
      <c r="J161" s="62">
        <f t="shared" si="2"/>
        <v>18800</v>
      </c>
      <c r="K161" s="9">
        <f t="shared" si="3"/>
        <v>-0.4886165549</v>
      </c>
      <c r="L161" s="113" t="s">
        <v>320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62" t="s">
        <v>316</v>
      </c>
      <c r="B162" s="112">
        <v>42760.0</v>
      </c>
      <c r="C162" s="62">
        <v>19120.05</v>
      </c>
      <c r="D162" s="62">
        <v>19518.45</v>
      </c>
      <c r="E162" s="62">
        <v>19114.15</v>
      </c>
      <c r="F162" s="62">
        <v>19473.2</v>
      </c>
      <c r="G162" s="62">
        <v>19023.5</v>
      </c>
      <c r="H162" s="81">
        <f t="shared" si="4"/>
        <v>0.5075301601</v>
      </c>
      <c r="I162" s="62" t="str">
        <f t="shared" si="1"/>
        <v>PE</v>
      </c>
      <c r="J162" s="62">
        <f t="shared" si="2"/>
        <v>19000</v>
      </c>
      <c r="K162" s="9">
        <f t="shared" si="3"/>
        <v>-1.847013998</v>
      </c>
      <c r="L162" s="113" t="s">
        <v>322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62" t="s">
        <v>316</v>
      </c>
      <c r="B163" s="112">
        <v>42762.0</v>
      </c>
      <c r="C163" s="62">
        <v>19588.4</v>
      </c>
      <c r="D163" s="62">
        <v>19794.95</v>
      </c>
      <c r="E163" s="62">
        <v>19534.9</v>
      </c>
      <c r="F163" s="62">
        <v>19708.3</v>
      </c>
      <c r="G163" s="62">
        <v>19473.2</v>
      </c>
      <c r="H163" s="81">
        <f t="shared" si="4"/>
        <v>0.5915822772</v>
      </c>
      <c r="I163" s="62" t="str">
        <f t="shared" si="1"/>
        <v>PE</v>
      </c>
      <c r="J163" s="62">
        <f t="shared" si="2"/>
        <v>19500</v>
      </c>
      <c r="K163" s="9">
        <f t="shared" si="3"/>
        <v>-0.6120969553</v>
      </c>
      <c r="L163" s="113" t="s">
        <v>317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62" t="s">
        <v>316</v>
      </c>
      <c r="B164" s="112">
        <v>42765.0</v>
      </c>
      <c r="C164" s="62">
        <v>19718.8</v>
      </c>
      <c r="D164" s="62">
        <v>19767.05</v>
      </c>
      <c r="E164" s="62">
        <v>19561.1</v>
      </c>
      <c r="F164" s="62">
        <v>19585.25</v>
      </c>
      <c r="G164" s="62">
        <v>19708.3</v>
      </c>
      <c r="H164" s="81">
        <f t="shared" si="4"/>
        <v>0.05327704571</v>
      </c>
      <c r="I164" s="62" t="str">
        <f t="shared" si="1"/>
        <v>PE</v>
      </c>
      <c r="J164" s="62">
        <f t="shared" si="2"/>
        <v>19600</v>
      </c>
      <c r="K164" s="9">
        <f t="shared" si="3"/>
        <v>0.6772724507</v>
      </c>
      <c r="L164" s="113" t="s">
        <v>318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62" t="s">
        <v>316</v>
      </c>
      <c r="B165" s="112">
        <v>42766.0</v>
      </c>
      <c r="C165" s="62">
        <v>19533.2</v>
      </c>
      <c r="D165" s="62">
        <v>19624.1</v>
      </c>
      <c r="E165" s="62">
        <v>19435.45</v>
      </c>
      <c r="F165" s="62">
        <v>19515.15</v>
      </c>
      <c r="G165" s="62">
        <v>19585.25</v>
      </c>
      <c r="H165" s="81">
        <f t="shared" si="4"/>
        <v>-0.2657612234</v>
      </c>
      <c r="I165" s="62" t="str">
        <f t="shared" si="1"/>
        <v>CE</v>
      </c>
      <c r="J165" s="62">
        <f t="shared" si="2"/>
        <v>19600</v>
      </c>
      <c r="K165" s="9">
        <f t="shared" si="3"/>
        <v>0.09240677411</v>
      </c>
      <c r="L165" s="113" t="s">
        <v>320</v>
      </c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62" t="s">
        <v>316</v>
      </c>
      <c r="B166" s="112">
        <v>42767.0</v>
      </c>
      <c r="C166" s="62">
        <v>19522.4</v>
      </c>
      <c r="D166" s="62">
        <v>20047.85</v>
      </c>
      <c r="E166" s="62">
        <v>19470.95</v>
      </c>
      <c r="F166" s="62">
        <v>20020.6</v>
      </c>
      <c r="G166" s="62">
        <v>19515.15</v>
      </c>
      <c r="H166" s="81">
        <f t="shared" si="4"/>
        <v>0.037150624</v>
      </c>
      <c r="I166" s="62" t="str">
        <f t="shared" si="1"/>
        <v>PE</v>
      </c>
      <c r="J166" s="62">
        <f t="shared" si="2"/>
        <v>19400</v>
      </c>
      <c r="K166" s="9">
        <f t="shared" si="3"/>
        <v>-2.551940335</v>
      </c>
      <c r="L166" s="113" t="s">
        <v>322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62" t="s">
        <v>316</v>
      </c>
      <c r="B167" s="112">
        <v>42768.0</v>
      </c>
      <c r="C167" s="62">
        <v>20053.95</v>
      </c>
      <c r="D167" s="62">
        <v>20146.9</v>
      </c>
      <c r="E167" s="62">
        <v>19915.2</v>
      </c>
      <c r="F167" s="62">
        <v>20070.3</v>
      </c>
      <c r="G167" s="62">
        <v>20020.6</v>
      </c>
      <c r="H167" s="81">
        <f t="shared" si="4"/>
        <v>0.1665784242</v>
      </c>
      <c r="I167" s="62" t="str">
        <f t="shared" si="1"/>
        <v>PE</v>
      </c>
      <c r="J167" s="62">
        <f t="shared" si="2"/>
        <v>20000</v>
      </c>
      <c r="K167" s="9">
        <f t="shared" si="3"/>
        <v>-0.08153007263</v>
      </c>
      <c r="L167" s="113" t="s">
        <v>323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62" t="s">
        <v>316</v>
      </c>
      <c r="B168" s="112">
        <v>42769.0</v>
      </c>
      <c r="C168" s="62">
        <v>20061.9</v>
      </c>
      <c r="D168" s="62">
        <v>20229.65</v>
      </c>
      <c r="E168" s="62">
        <v>20009.95</v>
      </c>
      <c r="F168" s="62">
        <v>20196.8</v>
      </c>
      <c r="G168" s="62">
        <v>20070.3</v>
      </c>
      <c r="H168" s="81">
        <f t="shared" si="4"/>
        <v>-0.0418528871</v>
      </c>
      <c r="I168" s="62" t="str">
        <f t="shared" si="1"/>
        <v>CE</v>
      </c>
      <c r="J168" s="62">
        <f t="shared" si="2"/>
        <v>20200</v>
      </c>
      <c r="K168" s="9">
        <f t="shared" si="3"/>
        <v>-0.6724188636</v>
      </c>
      <c r="L168" s="113" t="s">
        <v>317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62" t="s">
        <v>316</v>
      </c>
      <c r="B169" s="112">
        <v>42772.0</v>
      </c>
      <c r="C169" s="62">
        <v>20307.15</v>
      </c>
      <c r="D169" s="62">
        <v>20462.45</v>
      </c>
      <c r="E169" s="62">
        <v>20298.05</v>
      </c>
      <c r="F169" s="62">
        <v>20371.6</v>
      </c>
      <c r="G169" s="62">
        <v>20196.8</v>
      </c>
      <c r="H169" s="81">
        <f t="shared" si="4"/>
        <v>0.546373683</v>
      </c>
      <c r="I169" s="62" t="str">
        <f t="shared" si="1"/>
        <v>PE</v>
      </c>
      <c r="J169" s="62">
        <f t="shared" si="2"/>
        <v>20200</v>
      </c>
      <c r="K169" s="9">
        <f t="shared" si="3"/>
        <v>-0.3173758996</v>
      </c>
      <c r="L169" s="113" t="s">
        <v>318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62" t="s">
        <v>316</v>
      </c>
      <c r="B170" s="112">
        <v>42773.0</v>
      </c>
      <c r="C170" s="62">
        <v>20367.3</v>
      </c>
      <c r="D170" s="62">
        <v>20426.95</v>
      </c>
      <c r="E170" s="62">
        <v>20281.5</v>
      </c>
      <c r="F170" s="62">
        <v>20327.25</v>
      </c>
      <c r="G170" s="62">
        <v>20371.6</v>
      </c>
      <c r="H170" s="81">
        <f t="shared" si="4"/>
        <v>-0.02110781676</v>
      </c>
      <c r="I170" s="62" t="str">
        <f t="shared" si="1"/>
        <v>CE</v>
      </c>
      <c r="J170" s="62">
        <f t="shared" si="2"/>
        <v>20500</v>
      </c>
      <c r="K170" s="9">
        <f t="shared" si="3"/>
        <v>0.1966387297</v>
      </c>
      <c r="L170" s="113" t="s">
        <v>320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62" t="s">
        <v>316</v>
      </c>
      <c r="B171" s="112">
        <v>42774.0</v>
      </c>
      <c r="C171" s="62">
        <v>20335.25</v>
      </c>
      <c r="D171" s="62">
        <v>20362.8</v>
      </c>
      <c r="E171" s="62">
        <v>20070.15</v>
      </c>
      <c r="F171" s="62">
        <v>20245.4</v>
      </c>
      <c r="G171" s="62">
        <v>20327.25</v>
      </c>
      <c r="H171" s="81">
        <f t="shared" si="4"/>
        <v>0.03935603685</v>
      </c>
      <c r="I171" s="62" t="str">
        <f t="shared" si="1"/>
        <v>PE</v>
      </c>
      <c r="J171" s="62">
        <f t="shared" si="2"/>
        <v>20200</v>
      </c>
      <c r="K171" s="9">
        <f t="shared" si="3"/>
        <v>0.4418435967</v>
      </c>
      <c r="L171" s="113" t="s">
        <v>322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62" t="s">
        <v>316</v>
      </c>
      <c r="B172" s="112">
        <v>42775.0</v>
      </c>
      <c r="C172" s="62">
        <v>20312.65</v>
      </c>
      <c r="D172" s="62">
        <v>20406.6</v>
      </c>
      <c r="E172" s="62">
        <v>20000.35</v>
      </c>
      <c r="F172" s="62">
        <v>20151.15</v>
      </c>
      <c r="G172" s="62">
        <v>20245.4</v>
      </c>
      <c r="H172" s="81">
        <f t="shared" si="4"/>
        <v>0.3321742223</v>
      </c>
      <c r="I172" s="62" t="str">
        <f t="shared" si="1"/>
        <v>PE</v>
      </c>
      <c r="J172" s="62">
        <f t="shared" si="2"/>
        <v>20200</v>
      </c>
      <c r="K172" s="9">
        <f t="shared" si="3"/>
        <v>0.7950710518</v>
      </c>
      <c r="L172" s="113" t="s">
        <v>323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62" t="s">
        <v>316</v>
      </c>
      <c r="B173" s="112">
        <v>42776.0</v>
      </c>
      <c r="C173" s="62">
        <v>20225.75</v>
      </c>
      <c r="D173" s="62">
        <v>20310.0</v>
      </c>
      <c r="E173" s="62">
        <v>20167.1</v>
      </c>
      <c r="F173" s="62">
        <v>20213.9</v>
      </c>
      <c r="G173" s="62">
        <v>20151.15</v>
      </c>
      <c r="H173" s="81">
        <f t="shared" si="4"/>
        <v>0.3702021969</v>
      </c>
      <c r="I173" s="62" t="str">
        <f t="shared" si="1"/>
        <v>PE</v>
      </c>
      <c r="J173" s="62">
        <f t="shared" si="2"/>
        <v>20100</v>
      </c>
      <c r="K173" s="9">
        <f t="shared" si="3"/>
        <v>0.05858868027</v>
      </c>
      <c r="L173" s="113" t="s">
        <v>317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62" t="s">
        <v>316</v>
      </c>
      <c r="B174" s="112">
        <v>42779.0</v>
      </c>
      <c r="C174" s="62">
        <v>20273.65</v>
      </c>
      <c r="D174" s="62">
        <v>20308.7</v>
      </c>
      <c r="E174" s="62">
        <v>20116.9</v>
      </c>
      <c r="F174" s="62">
        <v>20251.8</v>
      </c>
      <c r="G174" s="62">
        <v>20213.9</v>
      </c>
      <c r="H174" s="81">
        <f t="shared" si="4"/>
        <v>0.2955886791</v>
      </c>
      <c r="I174" s="62" t="str">
        <f t="shared" si="1"/>
        <v>PE</v>
      </c>
      <c r="J174" s="62">
        <f t="shared" si="2"/>
        <v>20200</v>
      </c>
      <c r="K174" s="9">
        <f t="shared" si="3"/>
        <v>0.1077753636</v>
      </c>
      <c r="L174" s="113" t="s">
        <v>318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62" t="s">
        <v>316</v>
      </c>
      <c r="B175" s="112">
        <v>42780.0</v>
      </c>
      <c r="C175" s="62">
        <v>20304.5</v>
      </c>
      <c r="D175" s="62">
        <v>20314.05</v>
      </c>
      <c r="E175" s="62">
        <v>20158.85</v>
      </c>
      <c r="F175" s="62">
        <v>20258.1</v>
      </c>
      <c r="G175" s="62">
        <v>20251.8</v>
      </c>
      <c r="H175" s="81">
        <f t="shared" si="4"/>
        <v>0.2602237826</v>
      </c>
      <c r="I175" s="62" t="str">
        <f t="shared" si="1"/>
        <v>PE</v>
      </c>
      <c r="J175" s="62">
        <f t="shared" si="2"/>
        <v>20200</v>
      </c>
      <c r="K175" s="9">
        <f t="shared" si="3"/>
        <v>0.2285207713</v>
      </c>
      <c r="L175" s="113" t="s">
        <v>320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62" t="s">
        <v>316</v>
      </c>
      <c r="B176" s="112">
        <v>42781.0</v>
      </c>
      <c r="C176" s="62">
        <v>20282.1</v>
      </c>
      <c r="D176" s="62">
        <v>20368.2</v>
      </c>
      <c r="E176" s="62">
        <v>20115.85</v>
      </c>
      <c r="F176" s="62">
        <v>20163.7</v>
      </c>
      <c r="G176" s="62">
        <v>20258.1</v>
      </c>
      <c r="H176" s="81">
        <f t="shared" si="4"/>
        <v>0.1184711301</v>
      </c>
      <c r="I176" s="62" t="str">
        <f t="shared" si="1"/>
        <v>PE</v>
      </c>
      <c r="J176" s="62">
        <f t="shared" si="2"/>
        <v>20200</v>
      </c>
      <c r="K176" s="9">
        <f t="shared" si="3"/>
        <v>0.5837659808</v>
      </c>
      <c r="L176" s="113" t="s">
        <v>322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62" t="s">
        <v>316</v>
      </c>
      <c r="B177" s="112">
        <v>42782.0</v>
      </c>
      <c r="C177" s="62">
        <v>20243.25</v>
      </c>
      <c r="D177" s="62">
        <v>20295.55</v>
      </c>
      <c r="E177" s="62">
        <v>20088.2</v>
      </c>
      <c r="F177" s="62">
        <v>20243.7</v>
      </c>
      <c r="G177" s="62">
        <v>20163.7</v>
      </c>
      <c r="H177" s="81">
        <f t="shared" si="4"/>
        <v>0.3945208469</v>
      </c>
      <c r="I177" s="62" t="str">
        <f t="shared" si="1"/>
        <v>PE</v>
      </c>
      <c r="J177" s="62">
        <f t="shared" si="2"/>
        <v>20100</v>
      </c>
      <c r="K177" s="9">
        <f t="shared" si="3"/>
        <v>-0.00222296321</v>
      </c>
      <c r="L177" s="113" t="s">
        <v>323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62" t="s">
        <v>316</v>
      </c>
      <c r="B178" s="112">
        <v>42783.0</v>
      </c>
      <c r="C178" s="62">
        <v>20918.45</v>
      </c>
      <c r="D178" s="62">
        <v>21042.35</v>
      </c>
      <c r="E178" s="62">
        <v>20449.65</v>
      </c>
      <c r="F178" s="62">
        <v>20551.35</v>
      </c>
      <c r="G178" s="62">
        <v>20243.7</v>
      </c>
      <c r="H178" s="81">
        <f t="shared" si="4"/>
        <v>3.333135741</v>
      </c>
      <c r="I178" s="62" t="str">
        <f t="shared" si="1"/>
        <v>PE</v>
      </c>
      <c r="J178" s="62">
        <f t="shared" si="2"/>
        <v>20800</v>
      </c>
      <c r="K178" s="9">
        <f t="shared" si="3"/>
        <v>1.754910139</v>
      </c>
      <c r="L178" s="113" t="s">
        <v>317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62" t="s">
        <v>316</v>
      </c>
      <c r="B179" s="112">
        <v>42786.0</v>
      </c>
      <c r="C179" s="62">
        <v>20494.85</v>
      </c>
      <c r="D179" s="62">
        <v>20702.6</v>
      </c>
      <c r="E179" s="62">
        <v>20472.4</v>
      </c>
      <c r="F179" s="62">
        <v>20677.1</v>
      </c>
      <c r="G179" s="62">
        <v>20551.35</v>
      </c>
      <c r="H179" s="81">
        <f t="shared" si="4"/>
        <v>-0.2749211122</v>
      </c>
      <c r="I179" s="62" t="str">
        <f t="shared" si="1"/>
        <v>CE</v>
      </c>
      <c r="J179" s="62">
        <f t="shared" si="2"/>
        <v>20600</v>
      </c>
      <c r="K179" s="9">
        <f t="shared" si="3"/>
        <v>-0.8892477866</v>
      </c>
      <c r="L179" s="113" t="s">
        <v>318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62" t="s">
        <v>316</v>
      </c>
      <c r="B180" s="112">
        <v>42787.0</v>
      </c>
      <c r="C180" s="62">
        <v>20695.9</v>
      </c>
      <c r="D180" s="62">
        <v>20903.35</v>
      </c>
      <c r="E180" s="62">
        <v>20619.25</v>
      </c>
      <c r="F180" s="62">
        <v>20860.95</v>
      </c>
      <c r="G180" s="62">
        <v>20677.1</v>
      </c>
      <c r="H180" s="81">
        <f t="shared" si="4"/>
        <v>0.09092184107</v>
      </c>
      <c r="I180" s="62" t="str">
        <f t="shared" si="1"/>
        <v>PE</v>
      </c>
      <c r="J180" s="62">
        <f t="shared" si="2"/>
        <v>20600</v>
      </c>
      <c r="K180" s="9">
        <f t="shared" si="3"/>
        <v>-0.7975009543</v>
      </c>
      <c r="L180" s="113" t="s">
        <v>320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62" t="s">
        <v>316</v>
      </c>
      <c r="B181" s="112">
        <v>42788.0</v>
      </c>
      <c r="C181" s="62">
        <v>20937.6</v>
      </c>
      <c r="D181" s="62">
        <v>20958.25</v>
      </c>
      <c r="E181" s="62">
        <v>20829.65</v>
      </c>
      <c r="F181" s="62">
        <v>20868.45</v>
      </c>
      <c r="G181" s="62">
        <v>20860.95</v>
      </c>
      <c r="H181" s="81">
        <f t="shared" si="4"/>
        <v>0.3674329309</v>
      </c>
      <c r="I181" s="62" t="str">
        <f t="shared" si="1"/>
        <v>PE</v>
      </c>
      <c r="J181" s="62">
        <f t="shared" si="2"/>
        <v>20800</v>
      </c>
      <c r="K181" s="9">
        <f t="shared" si="3"/>
        <v>0.3302670793</v>
      </c>
      <c r="L181" s="113" t="s">
        <v>322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62" t="s">
        <v>316</v>
      </c>
      <c r="B182" s="112">
        <v>42789.0</v>
      </c>
      <c r="C182" s="62">
        <v>20887.65</v>
      </c>
      <c r="D182" s="62">
        <v>21011.9</v>
      </c>
      <c r="E182" s="62">
        <v>20828.4</v>
      </c>
      <c r="F182" s="62">
        <v>20876.65</v>
      </c>
      <c r="G182" s="62">
        <v>20868.45</v>
      </c>
      <c r="H182" s="81">
        <f t="shared" si="4"/>
        <v>0.09200491651</v>
      </c>
      <c r="I182" s="62" t="str">
        <f t="shared" si="1"/>
        <v>PE</v>
      </c>
      <c r="J182" s="62">
        <f t="shared" si="2"/>
        <v>20800</v>
      </c>
      <c r="K182" s="9">
        <f t="shared" si="3"/>
        <v>0.05266269781</v>
      </c>
      <c r="L182" s="113" t="s">
        <v>323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62" t="s">
        <v>316</v>
      </c>
      <c r="B183" s="112">
        <v>42793.0</v>
      </c>
      <c r="C183" s="62">
        <v>20853.45</v>
      </c>
      <c r="D183" s="62">
        <v>20853.45</v>
      </c>
      <c r="E183" s="62">
        <v>20584.75</v>
      </c>
      <c r="F183" s="62">
        <v>20613.05</v>
      </c>
      <c r="G183" s="62">
        <v>20876.65</v>
      </c>
      <c r="H183" s="81">
        <f t="shared" si="4"/>
        <v>-0.1111289407</v>
      </c>
      <c r="I183" s="62" t="str">
        <f t="shared" si="1"/>
        <v>CE</v>
      </c>
      <c r="J183" s="62">
        <f t="shared" si="2"/>
        <v>21000</v>
      </c>
      <c r="K183" s="9">
        <f t="shared" si="3"/>
        <v>1.15280685</v>
      </c>
      <c r="L183" s="113" t="s">
        <v>318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62" t="s">
        <v>316</v>
      </c>
      <c r="B184" s="112">
        <v>42794.0</v>
      </c>
      <c r="C184" s="62">
        <v>20632.85</v>
      </c>
      <c r="D184" s="62">
        <v>20681.3</v>
      </c>
      <c r="E184" s="62">
        <v>20560.6</v>
      </c>
      <c r="F184" s="62">
        <v>20607.25</v>
      </c>
      <c r="G184" s="62">
        <v>20613.05</v>
      </c>
      <c r="H184" s="81">
        <f t="shared" si="4"/>
        <v>0.09605565406</v>
      </c>
      <c r="I184" s="62" t="str">
        <f t="shared" si="1"/>
        <v>PE</v>
      </c>
      <c r="J184" s="62">
        <f t="shared" si="2"/>
        <v>20500</v>
      </c>
      <c r="K184" s="9">
        <f t="shared" si="3"/>
        <v>0.1240739888</v>
      </c>
      <c r="L184" s="113" t="s">
        <v>320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62" t="s">
        <v>316</v>
      </c>
      <c r="B185" s="112">
        <v>42795.0</v>
      </c>
      <c r="C185" s="62">
        <v>20698.9</v>
      </c>
      <c r="D185" s="62">
        <v>20833.75</v>
      </c>
      <c r="E185" s="62">
        <v>20678.75</v>
      </c>
      <c r="F185" s="62">
        <v>20783.75</v>
      </c>
      <c r="G185" s="62">
        <v>20607.25</v>
      </c>
      <c r="H185" s="81">
        <f t="shared" si="4"/>
        <v>0.4447463878</v>
      </c>
      <c r="I185" s="62" t="str">
        <f t="shared" si="1"/>
        <v>PE</v>
      </c>
      <c r="J185" s="62">
        <f t="shared" si="2"/>
        <v>20600</v>
      </c>
      <c r="K185" s="9">
        <f t="shared" si="3"/>
        <v>-0.4099251651</v>
      </c>
      <c r="L185" s="113" t="s">
        <v>322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62" t="s">
        <v>316</v>
      </c>
      <c r="B186" s="112">
        <v>42796.0</v>
      </c>
      <c r="C186" s="62">
        <v>20885.0</v>
      </c>
      <c r="D186" s="62">
        <v>20905.0</v>
      </c>
      <c r="E186" s="62">
        <v>20516.9</v>
      </c>
      <c r="F186" s="62">
        <v>20560.05</v>
      </c>
      <c r="G186" s="62">
        <v>20783.75</v>
      </c>
      <c r="H186" s="81">
        <f t="shared" si="4"/>
        <v>0.4871594395</v>
      </c>
      <c r="I186" s="62" t="str">
        <f t="shared" si="1"/>
        <v>PE</v>
      </c>
      <c r="J186" s="62">
        <f t="shared" si="2"/>
        <v>20800</v>
      </c>
      <c r="K186" s="9">
        <f t="shared" si="3"/>
        <v>1.555901365</v>
      </c>
      <c r="L186" s="113" t="s">
        <v>323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62" t="s">
        <v>316</v>
      </c>
      <c r="B187" s="112">
        <v>42797.0</v>
      </c>
      <c r="C187" s="62">
        <v>20572.85</v>
      </c>
      <c r="D187" s="62">
        <v>20580.45</v>
      </c>
      <c r="E187" s="62">
        <v>20423.35</v>
      </c>
      <c r="F187" s="62">
        <v>20495.6</v>
      </c>
      <c r="G187" s="62">
        <v>20560.05</v>
      </c>
      <c r="H187" s="81">
        <f t="shared" si="4"/>
        <v>0.06225665794</v>
      </c>
      <c r="I187" s="62" t="str">
        <f t="shared" si="1"/>
        <v>PE</v>
      </c>
      <c r="J187" s="62">
        <f t="shared" si="2"/>
        <v>20500</v>
      </c>
      <c r="K187" s="9">
        <f t="shared" si="3"/>
        <v>0.3754948877</v>
      </c>
      <c r="L187" s="113" t="s">
        <v>317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62" t="s">
        <v>316</v>
      </c>
      <c r="B188" s="112">
        <v>42800.0</v>
      </c>
      <c r="C188" s="62">
        <v>20548.95</v>
      </c>
      <c r="D188" s="62">
        <v>20727.5</v>
      </c>
      <c r="E188" s="62">
        <v>20532.2</v>
      </c>
      <c r="F188" s="62">
        <v>20663.65</v>
      </c>
      <c r="G188" s="62">
        <v>20495.6</v>
      </c>
      <c r="H188" s="81">
        <f t="shared" si="4"/>
        <v>0.2602997717</v>
      </c>
      <c r="I188" s="62" t="str">
        <f t="shared" si="1"/>
        <v>PE</v>
      </c>
      <c r="J188" s="62">
        <f t="shared" si="2"/>
        <v>20400</v>
      </c>
      <c r="K188" s="9">
        <f t="shared" si="3"/>
        <v>-0.5581793717</v>
      </c>
      <c r="L188" s="113" t="s">
        <v>318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62" t="s">
        <v>316</v>
      </c>
      <c r="B189" s="112">
        <v>42801.0</v>
      </c>
      <c r="C189" s="62">
        <v>20685.95</v>
      </c>
      <c r="D189" s="62">
        <v>20701.25</v>
      </c>
      <c r="E189" s="62">
        <v>20585.95</v>
      </c>
      <c r="F189" s="62">
        <v>20627.5</v>
      </c>
      <c r="G189" s="62">
        <v>20663.65</v>
      </c>
      <c r="H189" s="81">
        <f t="shared" si="4"/>
        <v>0.1079189785</v>
      </c>
      <c r="I189" s="62" t="str">
        <f t="shared" si="1"/>
        <v>PE</v>
      </c>
      <c r="J189" s="62">
        <f t="shared" si="2"/>
        <v>20600</v>
      </c>
      <c r="K189" s="9">
        <f t="shared" si="3"/>
        <v>0.2825589349</v>
      </c>
      <c r="L189" s="113" t="s">
        <v>320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62" t="s">
        <v>316</v>
      </c>
      <c r="B190" s="112">
        <v>42802.0</v>
      </c>
      <c r="C190" s="62">
        <v>20630.15</v>
      </c>
      <c r="D190" s="62">
        <v>20715.2</v>
      </c>
      <c r="E190" s="62">
        <v>20534.25</v>
      </c>
      <c r="F190" s="62">
        <v>20676.55</v>
      </c>
      <c r="G190" s="62">
        <v>20627.5</v>
      </c>
      <c r="H190" s="81">
        <f t="shared" si="4"/>
        <v>0.01284692765</v>
      </c>
      <c r="I190" s="62" t="str">
        <f t="shared" si="1"/>
        <v>PE</v>
      </c>
      <c r="J190" s="62">
        <f t="shared" si="2"/>
        <v>20500</v>
      </c>
      <c r="K190" s="9">
        <f t="shared" si="3"/>
        <v>-0.2249135367</v>
      </c>
      <c r="L190" s="113" t="s">
        <v>322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62" t="s">
        <v>316</v>
      </c>
      <c r="B191" s="112">
        <v>42803.0</v>
      </c>
      <c r="C191" s="62">
        <v>20620.55</v>
      </c>
      <c r="D191" s="62">
        <v>20780.25</v>
      </c>
      <c r="E191" s="62">
        <v>20603.9</v>
      </c>
      <c r="F191" s="62">
        <v>20721.35</v>
      </c>
      <c r="G191" s="62">
        <v>20676.55</v>
      </c>
      <c r="H191" s="81">
        <f t="shared" si="4"/>
        <v>-0.2708382201</v>
      </c>
      <c r="I191" s="62" t="str">
        <f t="shared" si="1"/>
        <v>CE</v>
      </c>
      <c r="J191" s="62">
        <f t="shared" si="2"/>
        <v>20700</v>
      </c>
      <c r="K191" s="9">
        <f t="shared" si="3"/>
        <v>-0.4888327421</v>
      </c>
      <c r="L191" s="113" t="s">
        <v>323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62" t="s">
        <v>316</v>
      </c>
      <c r="B192" s="112">
        <v>42804.0</v>
      </c>
      <c r="C192" s="62">
        <v>20825.9</v>
      </c>
      <c r="D192" s="62">
        <v>20876.95</v>
      </c>
      <c r="E192" s="62">
        <v>20648.8</v>
      </c>
      <c r="F192" s="62">
        <v>20727.55</v>
      </c>
      <c r="G192" s="62">
        <v>20721.35</v>
      </c>
      <c r="H192" s="81">
        <f t="shared" si="4"/>
        <v>0.5045520683</v>
      </c>
      <c r="I192" s="62" t="str">
        <f t="shared" si="1"/>
        <v>PE</v>
      </c>
      <c r="J192" s="62">
        <f t="shared" si="2"/>
        <v>20700</v>
      </c>
      <c r="K192" s="9">
        <f t="shared" si="3"/>
        <v>0.4722484983</v>
      </c>
      <c r="L192" s="113" t="s">
        <v>317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62" t="s">
        <v>316</v>
      </c>
      <c r="B193" s="112">
        <v>42808.0</v>
      </c>
      <c r="C193" s="62">
        <v>21189.85</v>
      </c>
      <c r="D193" s="62">
        <v>21274.45</v>
      </c>
      <c r="E193" s="62">
        <v>21059.7</v>
      </c>
      <c r="F193" s="62">
        <v>21102.7</v>
      </c>
      <c r="G193" s="62">
        <v>20727.55</v>
      </c>
      <c r="H193" s="81">
        <f t="shared" si="4"/>
        <v>2.230364901</v>
      </c>
      <c r="I193" s="62" t="str">
        <f t="shared" si="1"/>
        <v>PE</v>
      </c>
      <c r="J193" s="62">
        <f t="shared" si="2"/>
        <v>21100</v>
      </c>
      <c r="K193" s="9">
        <f t="shared" si="3"/>
        <v>0.4112818165</v>
      </c>
      <c r="L193" s="113" t="s">
        <v>320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62" t="s">
        <v>316</v>
      </c>
      <c r="B194" s="112">
        <v>42809.0</v>
      </c>
      <c r="C194" s="62">
        <v>21089.4</v>
      </c>
      <c r="D194" s="62">
        <v>21216.9</v>
      </c>
      <c r="E194" s="62">
        <v>21063.95</v>
      </c>
      <c r="F194" s="62">
        <v>21157.9</v>
      </c>
      <c r="G194" s="62">
        <v>21102.7</v>
      </c>
      <c r="H194" s="81">
        <f t="shared" si="4"/>
        <v>-0.06302511053</v>
      </c>
      <c r="I194" s="62" t="str">
        <f t="shared" si="1"/>
        <v>CE</v>
      </c>
      <c r="J194" s="62">
        <f t="shared" si="2"/>
        <v>21200</v>
      </c>
      <c r="K194" s="9">
        <f t="shared" si="3"/>
        <v>-0.3248077233</v>
      </c>
      <c r="L194" s="113" t="s">
        <v>322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62" t="s">
        <v>316</v>
      </c>
      <c r="B195" s="112">
        <v>42810.0</v>
      </c>
      <c r="C195" s="62">
        <v>21237.5</v>
      </c>
      <c r="D195" s="62">
        <v>21289.8</v>
      </c>
      <c r="E195" s="62">
        <v>21194.25</v>
      </c>
      <c r="F195" s="62">
        <v>21249.9</v>
      </c>
      <c r="G195" s="62">
        <v>21157.9</v>
      </c>
      <c r="H195" s="81">
        <f t="shared" si="4"/>
        <v>0.3762188119</v>
      </c>
      <c r="I195" s="62" t="str">
        <f t="shared" si="1"/>
        <v>PE</v>
      </c>
      <c r="J195" s="62">
        <f t="shared" si="2"/>
        <v>21100</v>
      </c>
      <c r="K195" s="9">
        <f t="shared" si="3"/>
        <v>-0.05838728664</v>
      </c>
      <c r="L195" s="113" t="s">
        <v>323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62" t="s">
        <v>316</v>
      </c>
      <c r="B196" s="112">
        <v>42811.0</v>
      </c>
      <c r="C196" s="62">
        <v>21308.45</v>
      </c>
      <c r="D196" s="62">
        <v>21336.05</v>
      </c>
      <c r="E196" s="62">
        <v>21127.95</v>
      </c>
      <c r="F196" s="62">
        <v>21175.05</v>
      </c>
      <c r="G196" s="62">
        <v>21249.9</v>
      </c>
      <c r="H196" s="81">
        <f t="shared" si="4"/>
        <v>0.2755307084</v>
      </c>
      <c r="I196" s="62" t="str">
        <f t="shared" si="1"/>
        <v>PE</v>
      </c>
      <c r="J196" s="62">
        <f t="shared" si="2"/>
        <v>21200</v>
      </c>
      <c r="K196" s="9">
        <f t="shared" si="3"/>
        <v>0.6260427201</v>
      </c>
      <c r="L196" s="113" t="s">
        <v>317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62" t="s">
        <v>316</v>
      </c>
      <c r="B197" s="112">
        <v>42814.0</v>
      </c>
      <c r="C197" s="62">
        <v>21202.55</v>
      </c>
      <c r="D197" s="62">
        <v>21202.55</v>
      </c>
      <c r="E197" s="62">
        <v>21084.8</v>
      </c>
      <c r="F197" s="62">
        <v>21110.25</v>
      </c>
      <c r="G197" s="62">
        <v>21175.05</v>
      </c>
      <c r="H197" s="81">
        <f t="shared" si="4"/>
        <v>0.1298698232</v>
      </c>
      <c r="I197" s="62" t="str">
        <f t="shared" si="1"/>
        <v>PE</v>
      </c>
      <c r="J197" s="62">
        <f t="shared" si="2"/>
        <v>21100</v>
      </c>
      <c r="K197" s="9">
        <f t="shared" si="3"/>
        <v>0.4353249963</v>
      </c>
      <c r="L197" s="113" t="s">
        <v>318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62" t="s">
        <v>316</v>
      </c>
      <c r="B198" s="112">
        <v>42815.0</v>
      </c>
      <c r="C198" s="62">
        <v>21110.65</v>
      </c>
      <c r="D198" s="62">
        <v>21146.5</v>
      </c>
      <c r="E198" s="62">
        <v>20967.0</v>
      </c>
      <c r="F198" s="62">
        <v>21019.0</v>
      </c>
      <c r="G198" s="62">
        <v>21110.25</v>
      </c>
      <c r="H198" s="81">
        <f t="shared" si="4"/>
        <v>0.001894814131</v>
      </c>
      <c r="I198" s="62" t="str">
        <f t="shared" si="1"/>
        <v>PE</v>
      </c>
      <c r="J198" s="62">
        <f t="shared" si="2"/>
        <v>21000</v>
      </c>
      <c r="K198" s="9">
        <f t="shared" si="3"/>
        <v>0.4341410615</v>
      </c>
      <c r="L198" s="113" t="s">
        <v>320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62" t="s">
        <v>316</v>
      </c>
      <c r="B199" s="112">
        <v>42816.0</v>
      </c>
      <c r="C199" s="62">
        <v>20815.35</v>
      </c>
      <c r="D199" s="62">
        <v>20899.0</v>
      </c>
      <c r="E199" s="62">
        <v>20753.9</v>
      </c>
      <c r="F199" s="62">
        <v>20781.35</v>
      </c>
      <c r="G199" s="62">
        <v>21019.0</v>
      </c>
      <c r="H199" s="81">
        <f t="shared" si="4"/>
        <v>-0.9688852943</v>
      </c>
      <c r="I199" s="62" t="str">
        <f t="shared" si="1"/>
        <v>CE</v>
      </c>
      <c r="J199" s="62">
        <f t="shared" si="2"/>
        <v>20900</v>
      </c>
      <c r="K199" s="9">
        <f t="shared" si="3"/>
        <v>0.1633409959</v>
      </c>
      <c r="L199" s="113" t="s">
        <v>322</v>
      </c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62" t="s">
        <v>316</v>
      </c>
      <c r="B200" s="112">
        <v>42817.0</v>
      </c>
      <c r="C200" s="62">
        <v>20848.75</v>
      </c>
      <c r="D200" s="62">
        <v>20934.75</v>
      </c>
      <c r="E200" s="62">
        <v>20775.35</v>
      </c>
      <c r="F200" s="62">
        <v>20895.5</v>
      </c>
      <c r="G200" s="62">
        <v>20781.35</v>
      </c>
      <c r="H200" s="81">
        <f t="shared" si="4"/>
        <v>0.3243292664</v>
      </c>
      <c r="I200" s="62" t="str">
        <f t="shared" si="1"/>
        <v>PE</v>
      </c>
      <c r="J200" s="62">
        <f t="shared" si="2"/>
        <v>20700</v>
      </c>
      <c r="K200" s="9">
        <f t="shared" si="3"/>
        <v>-0.2242340668</v>
      </c>
      <c r="L200" s="113" t="s">
        <v>323</v>
      </c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62" t="s">
        <v>316</v>
      </c>
      <c r="B201" s="112">
        <v>42818.0</v>
      </c>
      <c r="C201" s="62">
        <v>20987.6</v>
      </c>
      <c r="D201" s="62">
        <v>21174.1</v>
      </c>
      <c r="E201" s="62">
        <v>20929.15</v>
      </c>
      <c r="F201" s="62">
        <v>21122.55</v>
      </c>
      <c r="G201" s="62">
        <v>20895.5</v>
      </c>
      <c r="H201" s="81">
        <f t="shared" si="4"/>
        <v>0.440764758</v>
      </c>
      <c r="I201" s="62" t="str">
        <f t="shared" si="1"/>
        <v>PE</v>
      </c>
      <c r="J201" s="62">
        <f t="shared" si="2"/>
        <v>20900</v>
      </c>
      <c r="K201" s="9">
        <f t="shared" si="3"/>
        <v>-0.6429987231</v>
      </c>
      <c r="L201" s="113" t="s">
        <v>317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62" t="s">
        <v>316</v>
      </c>
      <c r="B202" s="112">
        <v>42821.0</v>
      </c>
      <c r="C202" s="62">
        <v>21178.1</v>
      </c>
      <c r="D202" s="62">
        <v>21179.2</v>
      </c>
      <c r="E202" s="62">
        <v>20979.55</v>
      </c>
      <c r="F202" s="62">
        <v>21056.9</v>
      </c>
      <c r="G202" s="62">
        <v>21122.55</v>
      </c>
      <c r="H202" s="81">
        <f t="shared" si="4"/>
        <v>0.2629890804</v>
      </c>
      <c r="I202" s="62" t="str">
        <f t="shared" si="1"/>
        <v>PE</v>
      </c>
      <c r="J202" s="62">
        <f t="shared" si="2"/>
        <v>21100</v>
      </c>
      <c r="K202" s="9">
        <f t="shared" si="3"/>
        <v>0.5722892989</v>
      </c>
      <c r="L202" s="113" t="s">
        <v>318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62" t="s">
        <v>316</v>
      </c>
      <c r="B203" s="112">
        <v>42822.0</v>
      </c>
      <c r="C203" s="62">
        <v>21229.0</v>
      </c>
      <c r="D203" s="62">
        <v>21264.95</v>
      </c>
      <c r="E203" s="62">
        <v>21145.0</v>
      </c>
      <c r="F203" s="62">
        <v>21225.4</v>
      </c>
      <c r="G203" s="62">
        <v>21056.9</v>
      </c>
      <c r="H203" s="81">
        <f t="shared" si="4"/>
        <v>0.8173092905</v>
      </c>
      <c r="I203" s="62" t="str">
        <f t="shared" si="1"/>
        <v>PE</v>
      </c>
      <c r="J203" s="62">
        <f t="shared" si="2"/>
        <v>21100</v>
      </c>
      <c r="K203" s="9">
        <f t="shared" si="3"/>
        <v>0.0169579349</v>
      </c>
      <c r="L203" s="113" t="s">
        <v>320</v>
      </c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62" t="s">
        <v>316</v>
      </c>
      <c r="B204" s="112">
        <v>42823.0</v>
      </c>
      <c r="C204" s="62">
        <v>21291.45</v>
      </c>
      <c r="D204" s="62">
        <v>21418.6</v>
      </c>
      <c r="E204" s="62">
        <v>21255.75</v>
      </c>
      <c r="F204" s="62">
        <v>21391.15</v>
      </c>
      <c r="G204" s="62">
        <v>21225.4</v>
      </c>
      <c r="H204" s="81">
        <f t="shared" si="4"/>
        <v>0.3111837704</v>
      </c>
      <c r="I204" s="62" t="str">
        <f t="shared" si="1"/>
        <v>PE</v>
      </c>
      <c r="J204" s="62">
        <f t="shared" si="2"/>
        <v>21200</v>
      </c>
      <c r="K204" s="9">
        <f t="shared" si="3"/>
        <v>-0.4682630821</v>
      </c>
      <c r="L204" s="113" t="s">
        <v>322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62" t="s">
        <v>316</v>
      </c>
      <c r="B205" s="112">
        <v>42824.0</v>
      </c>
      <c r="C205" s="62">
        <v>21374.35</v>
      </c>
      <c r="D205" s="62">
        <v>21696.0</v>
      </c>
      <c r="E205" s="62">
        <v>21331.9</v>
      </c>
      <c r="F205" s="62">
        <v>21620.7</v>
      </c>
      <c r="G205" s="62">
        <v>21391.15</v>
      </c>
      <c r="H205" s="81">
        <f t="shared" si="4"/>
        <v>-0.07853715205</v>
      </c>
      <c r="I205" s="62" t="str">
        <f t="shared" si="1"/>
        <v>CE</v>
      </c>
      <c r="J205" s="62">
        <f t="shared" si="2"/>
        <v>21500</v>
      </c>
      <c r="K205" s="9">
        <f t="shared" si="3"/>
        <v>-1.152549668</v>
      </c>
      <c r="L205" s="113" t="s">
        <v>323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62" t="s">
        <v>316</v>
      </c>
      <c r="B206" s="112">
        <v>42825.0</v>
      </c>
      <c r="C206" s="62">
        <v>21551.85</v>
      </c>
      <c r="D206" s="62">
        <v>21574.15</v>
      </c>
      <c r="E206" s="62">
        <v>21414.0</v>
      </c>
      <c r="F206" s="62">
        <v>21444.15</v>
      </c>
      <c r="G206" s="62">
        <v>21620.7</v>
      </c>
      <c r="H206" s="81">
        <f t="shared" si="4"/>
        <v>-0.3184448237</v>
      </c>
      <c r="I206" s="62" t="str">
        <f t="shared" si="1"/>
        <v>CE</v>
      </c>
      <c r="J206" s="62">
        <f t="shared" si="2"/>
        <v>21700</v>
      </c>
      <c r="K206" s="9">
        <f t="shared" si="3"/>
        <v>0.4997250816</v>
      </c>
      <c r="L206" s="113" t="s">
        <v>317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62" t="s">
        <v>316</v>
      </c>
      <c r="B207" s="112">
        <v>42828.0</v>
      </c>
      <c r="C207" s="62">
        <v>21539.2</v>
      </c>
      <c r="D207" s="62">
        <v>21565.45</v>
      </c>
      <c r="E207" s="62">
        <v>21408.6</v>
      </c>
      <c r="F207" s="62">
        <v>21547.75</v>
      </c>
      <c r="G207" s="62">
        <v>21444.15</v>
      </c>
      <c r="H207" s="81">
        <f t="shared" si="4"/>
        <v>0.443244428</v>
      </c>
      <c r="I207" s="62" t="str">
        <f t="shared" si="1"/>
        <v>PE</v>
      </c>
      <c r="J207" s="62">
        <f t="shared" si="2"/>
        <v>21400</v>
      </c>
      <c r="K207" s="9">
        <f t="shared" si="3"/>
        <v>-0.0396950676</v>
      </c>
      <c r="L207" s="113" t="s">
        <v>318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62" t="s">
        <v>316</v>
      </c>
      <c r="B208" s="112">
        <v>42830.0</v>
      </c>
      <c r="C208" s="62">
        <v>21602.2</v>
      </c>
      <c r="D208" s="62">
        <v>21699.3</v>
      </c>
      <c r="E208" s="62">
        <v>21499.75</v>
      </c>
      <c r="F208" s="62">
        <v>21652.7</v>
      </c>
      <c r="G208" s="62">
        <v>21547.75</v>
      </c>
      <c r="H208" s="81">
        <f t="shared" si="4"/>
        <v>0.2526945969</v>
      </c>
      <c r="I208" s="62" t="str">
        <f t="shared" si="1"/>
        <v>PE</v>
      </c>
      <c r="J208" s="62">
        <f t="shared" si="2"/>
        <v>21500</v>
      </c>
      <c r="K208" s="9">
        <f t="shared" si="3"/>
        <v>-0.2337724861</v>
      </c>
      <c r="L208" s="113" t="s">
        <v>322</v>
      </c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62" t="s">
        <v>316</v>
      </c>
      <c r="B209" s="112">
        <v>42831.0</v>
      </c>
      <c r="C209" s="62">
        <v>21572.7</v>
      </c>
      <c r="D209" s="62">
        <v>21674.0</v>
      </c>
      <c r="E209" s="62">
        <v>21488.9</v>
      </c>
      <c r="F209" s="62">
        <v>21622.95</v>
      </c>
      <c r="G209" s="62">
        <v>21652.7</v>
      </c>
      <c r="H209" s="81">
        <f t="shared" si="4"/>
        <v>-0.3694689346</v>
      </c>
      <c r="I209" s="62" t="str">
        <f t="shared" si="1"/>
        <v>CE</v>
      </c>
      <c r="J209" s="62">
        <f t="shared" si="2"/>
        <v>21700</v>
      </c>
      <c r="K209" s="9">
        <f t="shared" si="3"/>
        <v>-0.2329332907</v>
      </c>
      <c r="L209" s="113" t="s">
        <v>323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62" t="s">
        <v>316</v>
      </c>
      <c r="B210" s="112">
        <v>42832.0</v>
      </c>
      <c r="C210" s="62">
        <v>21536.5</v>
      </c>
      <c r="D210" s="62">
        <v>21616.85</v>
      </c>
      <c r="E210" s="62">
        <v>21397.0</v>
      </c>
      <c r="F210" s="62">
        <v>21431.15</v>
      </c>
      <c r="G210" s="62">
        <v>21622.95</v>
      </c>
      <c r="H210" s="81">
        <f t="shared" si="4"/>
        <v>-0.3998066869</v>
      </c>
      <c r="I210" s="62" t="str">
        <f t="shared" si="1"/>
        <v>CE</v>
      </c>
      <c r="J210" s="62">
        <f t="shared" si="2"/>
        <v>21600</v>
      </c>
      <c r="K210" s="9">
        <f t="shared" si="3"/>
        <v>0.4891695494</v>
      </c>
      <c r="L210" s="113" t="s">
        <v>317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62" t="s">
        <v>316</v>
      </c>
      <c r="B211" s="112">
        <v>42835.0</v>
      </c>
      <c r="C211" s="62">
        <v>21492.05</v>
      </c>
      <c r="D211" s="62">
        <v>21552.1</v>
      </c>
      <c r="E211" s="62">
        <v>21396.05</v>
      </c>
      <c r="F211" s="62">
        <v>21520.15</v>
      </c>
      <c r="G211" s="62">
        <v>21431.15</v>
      </c>
      <c r="H211" s="81">
        <f t="shared" si="4"/>
        <v>0.2841658054</v>
      </c>
      <c r="I211" s="62" t="str">
        <f t="shared" si="1"/>
        <v>PE</v>
      </c>
      <c r="J211" s="62">
        <f t="shared" si="2"/>
        <v>21400</v>
      </c>
      <c r="K211" s="9">
        <f t="shared" si="3"/>
        <v>-0.13074602</v>
      </c>
      <c r="L211" s="113" t="s">
        <v>318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62" t="s">
        <v>316</v>
      </c>
      <c r="B212" s="112">
        <v>42836.0</v>
      </c>
      <c r="C212" s="62">
        <v>21521.45</v>
      </c>
      <c r="D212" s="62">
        <v>21753.35</v>
      </c>
      <c r="E212" s="62">
        <v>21483.55</v>
      </c>
      <c r="F212" s="62">
        <v>21736.15</v>
      </c>
      <c r="G212" s="62">
        <v>21520.15</v>
      </c>
      <c r="H212" s="81">
        <f t="shared" si="4"/>
        <v>0.006040850087</v>
      </c>
      <c r="I212" s="62" t="str">
        <f t="shared" si="1"/>
        <v>PE</v>
      </c>
      <c r="J212" s="62">
        <f t="shared" si="2"/>
        <v>21400</v>
      </c>
      <c r="K212" s="9">
        <f t="shared" si="3"/>
        <v>-0.9976093618</v>
      </c>
      <c r="L212" s="113" t="s">
        <v>320</v>
      </c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62" t="s">
        <v>316</v>
      </c>
      <c r="B213" s="112">
        <v>42837.0</v>
      </c>
      <c r="C213" s="62">
        <v>21735.65</v>
      </c>
      <c r="D213" s="62">
        <v>21787.1</v>
      </c>
      <c r="E213" s="62">
        <v>21551.75</v>
      </c>
      <c r="F213" s="62">
        <v>21666.8</v>
      </c>
      <c r="G213" s="62">
        <v>21736.15</v>
      </c>
      <c r="H213" s="81">
        <f t="shared" si="4"/>
        <v>-0.002300315373</v>
      </c>
      <c r="I213" s="62" t="str">
        <f t="shared" si="1"/>
        <v>CE</v>
      </c>
      <c r="J213" s="62">
        <f t="shared" si="2"/>
        <v>21800</v>
      </c>
      <c r="K213" s="9">
        <f t="shared" si="3"/>
        <v>0.3167607134</v>
      </c>
      <c r="L213" s="113" t="s">
        <v>322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62" t="s">
        <v>316</v>
      </c>
      <c r="B214" s="112">
        <v>42838.0</v>
      </c>
      <c r="C214" s="62">
        <v>21651.25</v>
      </c>
      <c r="D214" s="62">
        <v>21758.85</v>
      </c>
      <c r="E214" s="62">
        <v>21627.0</v>
      </c>
      <c r="F214" s="62">
        <v>21686.6</v>
      </c>
      <c r="G214" s="62">
        <v>21666.8</v>
      </c>
      <c r="H214" s="81">
        <f t="shared" si="4"/>
        <v>-0.07176878912</v>
      </c>
      <c r="I214" s="62" t="str">
        <f t="shared" si="1"/>
        <v>CE</v>
      </c>
      <c r="J214" s="62">
        <f t="shared" si="2"/>
        <v>21800</v>
      </c>
      <c r="K214" s="9">
        <f t="shared" si="3"/>
        <v>-0.1632700191</v>
      </c>
      <c r="L214" s="113" t="s">
        <v>323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62" t="s">
        <v>316</v>
      </c>
      <c r="B215" s="112">
        <v>42842.0</v>
      </c>
      <c r="C215" s="62">
        <v>21700.5</v>
      </c>
      <c r="D215" s="62">
        <v>21743.3</v>
      </c>
      <c r="E215" s="62">
        <v>21576.75</v>
      </c>
      <c r="F215" s="62">
        <v>21647.6</v>
      </c>
      <c r="G215" s="62">
        <v>21686.6</v>
      </c>
      <c r="H215" s="81">
        <f t="shared" si="4"/>
        <v>0.06409487887</v>
      </c>
      <c r="I215" s="62" t="str">
        <f t="shared" si="1"/>
        <v>PE</v>
      </c>
      <c r="J215" s="62">
        <f t="shared" si="2"/>
        <v>21600</v>
      </c>
      <c r="K215" s="9">
        <f t="shared" si="3"/>
        <v>0.2437731849</v>
      </c>
      <c r="L215" s="113" t="s">
        <v>318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62" t="s">
        <v>316</v>
      </c>
      <c r="B216" s="112">
        <v>42843.0</v>
      </c>
      <c r="C216" s="62">
        <v>21706.05</v>
      </c>
      <c r="D216" s="62">
        <v>21947.0</v>
      </c>
      <c r="E216" s="62">
        <v>21634.15</v>
      </c>
      <c r="F216" s="62">
        <v>21671.85</v>
      </c>
      <c r="G216" s="62">
        <v>21647.6</v>
      </c>
      <c r="H216" s="81">
        <f t="shared" si="4"/>
        <v>0.2700068368</v>
      </c>
      <c r="I216" s="62" t="str">
        <f t="shared" si="1"/>
        <v>PE</v>
      </c>
      <c r="J216" s="62">
        <f t="shared" si="2"/>
        <v>21600</v>
      </c>
      <c r="K216" s="9">
        <f t="shared" si="3"/>
        <v>0.1575597587</v>
      </c>
      <c r="L216" s="113" t="s">
        <v>320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62" t="s">
        <v>316</v>
      </c>
      <c r="B217" s="112">
        <v>42844.0</v>
      </c>
      <c r="C217" s="62">
        <v>21674.1</v>
      </c>
      <c r="D217" s="62">
        <v>21706.3</v>
      </c>
      <c r="E217" s="62">
        <v>21470.2</v>
      </c>
      <c r="F217" s="62">
        <v>21556.35</v>
      </c>
      <c r="G217" s="62">
        <v>21671.85</v>
      </c>
      <c r="H217" s="81">
        <f t="shared" si="4"/>
        <v>0.01038213166</v>
      </c>
      <c r="I217" s="62" t="str">
        <f t="shared" si="1"/>
        <v>PE</v>
      </c>
      <c r="J217" s="62">
        <f t="shared" si="2"/>
        <v>21600</v>
      </c>
      <c r="K217" s="9">
        <f t="shared" si="3"/>
        <v>0.5432751533</v>
      </c>
      <c r="L217" s="113" t="s">
        <v>322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62" t="s">
        <v>316</v>
      </c>
      <c r="B218" s="112">
        <v>42845.0</v>
      </c>
      <c r="C218" s="62">
        <v>21419.45</v>
      </c>
      <c r="D218" s="62">
        <v>21558.85</v>
      </c>
      <c r="E218" s="62">
        <v>21396.0</v>
      </c>
      <c r="F218" s="62">
        <v>21491.4</v>
      </c>
      <c r="G218" s="62">
        <v>21556.35</v>
      </c>
      <c r="H218" s="81">
        <f t="shared" si="4"/>
        <v>-0.6350796865</v>
      </c>
      <c r="I218" s="62" t="str">
        <f t="shared" si="1"/>
        <v>CE</v>
      </c>
      <c r="J218" s="62">
        <f t="shared" si="2"/>
        <v>21500</v>
      </c>
      <c r="K218" s="9">
        <f t="shared" si="3"/>
        <v>-0.3359096522</v>
      </c>
      <c r="L218" s="113" t="s">
        <v>323</v>
      </c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62" t="s">
        <v>316</v>
      </c>
      <c r="B219" s="112">
        <v>42846.0</v>
      </c>
      <c r="C219" s="62">
        <v>21567.5</v>
      </c>
      <c r="D219" s="62">
        <v>21614.55</v>
      </c>
      <c r="E219" s="62">
        <v>21386.2</v>
      </c>
      <c r="F219" s="62">
        <v>21551.45</v>
      </c>
      <c r="G219" s="62">
        <v>21491.4</v>
      </c>
      <c r="H219" s="81">
        <f t="shared" si="4"/>
        <v>0.3540951264</v>
      </c>
      <c r="I219" s="62" t="str">
        <f t="shared" si="1"/>
        <v>PE</v>
      </c>
      <c r="J219" s="62">
        <f t="shared" si="2"/>
        <v>21500</v>
      </c>
      <c r="K219" s="9">
        <f t="shared" si="3"/>
        <v>0.07441752637</v>
      </c>
      <c r="L219" s="113" t="s">
        <v>317</v>
      </c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62" t="s">
        <v>316</v>
      </c>
      <c r="B220" s="112">
        <v>42849.0</v>
      </c>
      <c r="C220" s="62">
        <v>21591.9</v>
      </c>
      <c r="D220" s="62">
        <v>21884.85</v>
      </c>
      <c r="E220" s="62">
        <v>21578.65</v>
      </c>
      <c r="F220" s="62">
        <v>21857.4</v>
      </c>
      <c r="G220" s="62">
        <v>21551.45</v>
      </c>
      <c r="H220" s="81">
        <f t="shared" si="4"/>
        <v>0.1876903874</v>
      </c>
      <c r="I220" s="62" t="str">
        <f t="shared" si="1"/>
        <v>PE</v>
      </c>
      <c r="J220" s="62">
        <f t="shared" si="2"/>
        <v>21500</v>
      </c>
      <c r="K220" s="9">
        <f t="shared" si="3"/>
        <v>-1.229627777</v>
      </c>
      <c r="L220" s="113" t="s">
        <v>318</v>
      </c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62" t="s">
        <v>316</v>
      </c>
      <c r="B221" s="112">
        <v>42850.0</v>
      </c>
      <c r="C221" s="62">
        <v>21960.65</v>
      </c>
      <c r="D221" s="62">
        <v>22093.25</v>
      </c>
      <c r="E221" s="62">
        <v>21900.3</v>
      </c>
      <c r="F221" s="62">
        <v>22054.7</v>
      </c>
      <c r="G221" s="62">
        <v>21857.4</v>
      </c>
      <c r="H221" s="81">
        <f t="shared" si="4"/>
        <v>0.4723800635</v>
      </c>
      <c r="I221" s="62" t="str">
        <f t="shared" si="1"/>
        <v>PE</v>
      </c>
      <c r="J221" s="62">
        <f t="shared" si="2"/>
        <v>21900</v>
      </c>
      <c r="K221" s="9">
        <f t="shared" si="3"/>
        <v>-0.4282660122</v>
      </c>
      <c r="L221" s="113" t="s">
        <v>320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62" t="s">
        <v>316</v>
      </c>
      <c r="B222" s="112">
        <v>42851.0</v>
      </c>
      <c r="C222" s="62">
        <v>22158.65</v>
      </c>
      <c r="D222" s="62">
        <v>22276.05</v>
      </c>
      <c r="E222" s="62">
        <v>21814.9</v>
      </c>
      <c r="F222" s="62">
        <v>22242.85</v>
      </c>
      <c r="G222" s="62">
        <v>22054.7</v>
      </c>
      <c r="H222" s="81">
        <f t="shared" si="4"/>
        <v>0.4713281069</v>
      </c>
      <c r="I222" s="62" t="str">
        <f t="shared" si="1"/>
        <v>PE</v>
      </c>
      <c r="J222" s="62">
        <f t="shared" si="2"/>
        <v>22100</v>
      </c>
      <c r="K222" s="9">
        <f t="shared" si="3"/>
        <v>-0.3799870479</v>
      </c>
      <c r="L222" s="113" t="s">
        <v>322</v>
      </c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62" t="s">
        <v>316</v>
      </c>
      <c r="B223" s="112">
        <v>42852.0</v>
      </c>
      <c r="C223" s="62">
        <v>22274.05</v>
      </c>
      <c r="D223" s="62">
        <v>22380.85</v>
      </c>
      <c r="E223" s="62">
        <v>22169.8</v>
      </c>
      <c r="F223" s="62">
        <v>22326.3</v>
      </c>
      <c r="G223" s="62">
        <v>22242.85</v>
      </c>
      <c r="H223" s="81">
        <f t="shared" si="4"/>
        <v>0.1402697946</v>
      </c>
      <c r="I223" s="62" t="str">
        <f t="shared" si="1"/>
        <v>PE</v>
      </c>
      <c r="J223" s="62">
        <f t="shared" si="2"/>
        <v>22200</v>
      </c>
      <c r="K223" s="9">
        <f t="shared" si="3"/>
        <v>-0.2345779057</v>
      </c>
      <c r="L223" s="113" t="s">
        <v>323</v>
      </c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62" t="s">
        <v>316</v>
      </c>
      <c r="B224" s="112">
        <v>42853.0</v>
      </c>
      <c r="C224" s="62">
        <v>22296.8</v>
      </c>
      <c r="D224" s="62">
        <v>22383.0</v>
      </c>
      <c r="E224" s="62">
        <v>22182.55</v>
      </c>
      <c r="F224" s="62">
        <v>22358.25</v>
      </c>
      <c r="G224" s="62">
        <v>22326.3</v>
      </c>
      <c r="H224" s="81">
        <f t="shared" si="4"/>
        <v>-0.1321311637</v>
      </c>
      <c r="I224" s="62" t="str">
        <f t="shared" si="1"/>
        <v>CE</v>
      </c>
      <c r="J224" s="62">
        <f t="shared" si="2"/>
        <v>22400</v>
      </c>
      <c r="K224" s="9">
        <f t="shared" si="3"/>
        <v>-0.2756000861</v>
      </c>
      <c r="L224" s="113" t="s">
        <v>317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62" t="s">
        <v>316</v>
      </c>
      <c r="B225" s="112">
        <v>42857.0</v>
      </c>
      <c r="C225" s="62">
        <v>22412.55</v>
      </c>
      <c r="D225" s="62">
        <v>22492.15</v>
      </c>
      <c r="E225" s="62">
        <v>22266.15</v>
      </c>
      <c r="F225" s="62">
        <v>22341.35</v>
      </c>
      <c r="G225" s="62">
        <v>22358.25</v>
      </c>
      <c r="H225" s="81">
        <f t="shared" si="4"/>
        <v>0.2428633726</v>
      </c>
      <c r="I225" s="62" t="str">
        <f t="shared" si="1"/>
        <v>PE</v>
      </c>
      <c r="J225" s="62">
        <f t="shared" si="2"/>
        <v>22300</v>
      </c>
      <c r="K225" s="9">
        <f t="shared" si="3"/>
        <v>0.3176791574</v>
      </c>
      <c r="L225" s="113" t="s">
        <v>320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62" t="s">
        <v>316</v>
      </c>
      <c r="B226" s="112">
        <v>42858.0</v>
      </c>
      <c r="C226" s="62">
        <v>22445.85</v>
      </c>
      <c r="D226" s="62">
        <v>22449.0</v>
      </c>
      <c r="E226" s="62">
        <v>22240.05</v>
      </c>
      <c r="F226" s="62">
        <v>22307.3</v>
      </c>
      <c r="G226" s="62">
        <v>22341.35</v>
      </c>
      <c r="H226" s="81">
        <f t="shared" si="4"/>
        <v>0.4677425491</v>
      </c>
      <c r="I226" s="62" t="str">
        <f t="shared" si="1"/>
        <v>PE</v>
      </c>
      <c r="J226" s="62">
        <f t="shared" si="2"/>
        <v>22300</v>
      </c>
      <c r="K226" s="9">
        <f t="shared" si="3"/>
        <v>0.6172633248</v>
      </c>
      <c r="L226" s="113" t="s">
        <v>322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62" t="s">
        <v>316</v>
      </c>
      <c r="B227" s="112">
        <v>42859.0</v>
      </c>
      <c r="C227" s="62">
        <v>22618.3</v>
      </c>
      <c r="D227" s="62">
        <v>22743.7</v>
      </c>
      <c r="E227" s="62">
        <v>22449.9</v>
      </c>
      <c r="F227" s="62">
        <v>22720.1</v>
      </c>
      <c r="G227" s="62">
        <v>22307.3</v>
      </c>
      <c r="H227" s="81">
        <f t="shared" si="4"/>
        <v>1.394162449</v>
      </c>
      <c r="I227" s="62" t="str">
        <f t="shared" si="1"/>
        <v>PE</v>
      </c>
      <c r="J227" s="62">
        <f t="shared" si="2"/>
        <v>22500</v>
      </c>
      <c r="K227" s="9">
        <f t="shared" si="3"/>
        <v>-0.4500780342</v>
      </c>
      <c r="L227" s="113" t="s">
        <v>323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62" t="s">
        <v>316</v>
      </c>
      <c r="B228" s="112">
        <v>42860.0</v>
      </c>
      <c r="C228" s="62">
        <v>22844.85</v>
      </c>
      <c r="D228" s="62">
        <v>22853.55</v>
      </c>
      <c r="E228" s="62">
        <v>22514.0</v>
      </c>
      <c r="F228" s="62">
        <v>22604.95</v>
      </c>
      <c r="G228" s="62">
        <v>22720.1</v>
      </c>
      <c r="H228" s="81">
        <f t="shared" si="4"/>
        <v>0.5490732875</v>
      </c>
      <c r="I228" s="62" t="str">
        <f t="shared" si="1"/>
        <v>PE</v>
      </c>
      <c r="J228" s="62">
        <f t="shared" si="2"/>
        <v>22700</v>
      </c>
      <c r="K228" s="9">
        <f t="shared" si="3"/>
        <v>1.050127272</v>
      </c>
      <c r="L228" s="113" t="s">
        <v>317</v>
      </c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62" t="s">
        <v>316</v>
      </c>
      <c r="B229" s="112">
        <v>42863.0</v>
      </c>
      <c r="C229" s="62">
        <v>22678.45</v>
      </c>
      <c r="D229" s="62">
        <v>22835.15</v>
      </c>
      <c r="E229" s="62">
        <v>22632.5</v>
      </c>
      <c r="F229" s="62">
        <v>22767.35</v>
      </c>
      <c r="G229" s="62">
        <v>22604.95</v>
      </c>
      <c r="H229" s="81">
        <f t="shared" si="4"/>
        <v>0.3251500225</v>
      </c>
      <c r="I229" s="62" t="str">
        <f t="shared" si="1"/>
        <v>PE</v>
      </c>
      <c r="J229" s="62">
        <f t="shared" si="2"/>
        <v>22600</v>
      </c>
      <c r="K229" s="9">
        <f t="shared" si="3"/>
        <v>-0.3920020989</v>
      </c>
      <c r="L229" s="113" t="s">
        <v>318</v>
      </c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62" t="s">
        <v>316</v>
      </c>
      <c r="B230" s="112">
        <v>42864.0</v>
      </c>
      <c r="C230" s="62">
        <v>22820.8</v>
      </c>
      <c r="D230" s="62">
        <v>22835.35</v>
      </c>
      <c r="E230" s="62">
        <v>22664.35</v>
      </c>
      <c r="F230" s="62">
        <v>22707.3</v>
      </c>
      <c r="G230" s="62">
        <v>22767.35</v>
      </c>
      <c r="H230" s="81">
        <f t="shared" si="4"/>
        <v>0.2347660136</v>
      </c>
      <c r="I230" s="62" t="str">
        <f t="shared" si="1"/>
        <v>PE</v>
      </c>
      <c r="J230" s="62">
        <f t="shared" si="2"/>
        <v>22700</v>
      </c>
      <c r="K230" s="9">
        <f t="shared" si="3"/>
        <v>0.4973532917</v>
      </c>
      <c r="L230" s="113" t="s">
        <v>320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62" t="s">
        <v>316</v>
      </c>
      <c r="B231" s="112">
        <v>42865.0</v>
      </c>
      <c r="C231" s="62">
        <v>22767.75</v>
      </c>
      <c r="D231" s="62">
        <v>22859.4</v>
      </c>
      <c r="E231" s="62">
        <v>22742.05</v>
      </c>
      <c r="F231" s="62">
        <v>22830.35</v>
      </c>
      <c r="G231" s="62">
        <v>22707.3</v>
      </c>
      <c r="H231" s="81">
        <f t="shared" si="4"/>
        <v>0.2662139488</v>
      </c>
      <c r="I231" s="62" t="str">
        <f t="shared" si="1"/>
        <v>PE</v>
      </c>
      <c r="J231" s="62">
        <f t="shared" si="2"/>
        <v>22700</v>
      </c>
      <c r="K231" s="9">
        <f t="shared" si="3"/>
        <v>-0.2749503135</v>
      </c>
      <c r="L231" s="113" t="s">
        <v>322</v>
      </c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62" t="s">
        <v>316</v>
      </c>
      <c r="B232" s="112">
        <v>42866.0</v>
      </c>
      <c r="C232" s="62">
        <v>22916.05</v>
      </c>
      <c r="D232" s="62">
        <v>22977.85</v>
      </c>
      <c r="E232" s="62">
        <v>22764.65</v>
      </c>
      <c r="F232" s="62">
        <v>22818.45</v>
      </c>
      <c r="G232" s="62">
        <v>22830.35</v>
      </c>
      <c r="H232" s="81">
        <f t="shared" si="4"/>
        <v>0.3753775128</v>
      </c>
      <c r="I232" s="62" t="str">
        <f t="shared" si="1"/>
        <v>PE</v>
      </c>
      <c r="J232" s="62">
        <f t="shared" si="2"/>
        <v>22800</v>
      </c>
      <c r="K232" s="9">
        <f t="shared" si="3"/>
        <v>0.4259023697</v>
      </c>
      <c r="L232" s="113" t="s">
        <v>323</v>
      </c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62" t="s">
        <v>316</v>
      </c>
      <c r="B233" s="112">
        <v>42867.0</v>
      </c>
      <c r="C233" s="62">
        <v>22840.4</v>
      </c>
      <c r="D233" s="62">
        <v>22859.15</v>
      </c>
      <c r="E233" s="62">
        <v>22578.0</v>
      </c>
      <c r="F233" s="62">
        <v>22671.7</v>
      </c>
      <c r="G233" s="62">
        <v>22818.45</v>
      </c>
      <c r="H233" s="81">
        <f t="shared" si="4"/>
        <v>0.09619408856</v>
      </c>
      <c r="I233" s="62" t="str">
        <f t="shared" si="1"/>
        <v>PE</v>
      </c>
      <c r="J233" s="62">
        <f t="shared" si="2"/>
        <v>22700</v>
      </c>
      <c r="K233" s="9">
        <f t="shared" si="3"/>
        <v>0.7386035271</v>
      </c>
      <c r="L233" s="113" t="s">
        <v>317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62" t="s">
        <v>316</v>
      </c>
      <c r="B234" s="112">
        <v>42870.0</v>
      </c>
      <c r="C234" s="62">
        <v>22735.85</v>
      </c>
      <c r="D234" s="62">
        <v>22891.7</v>
      </c>
      <c r="E234" s="62">
        <v>22730.35</v>
      </c>
      <c r="F234" s="62">
        <v>22821.5</v>
      </c>
      <c r="G234" s="62">
        <v>22671.7</v>
      </c>
      <c r="H234" s="81">
        <f t="shared" si="4"/>
        <v>0.2829518739</v>
      </c>
      <c r="I234" s="62" t="str">
        <f t="shared" si="1"/>
        <v>PE</v>
      </c>
      <c r="J234" s="62">
        <f t="shared" si="2"/>
        <v>22600</v>
      </c>
      <c r="K234" s="9">
        <f t="shared" si="3"/>
        <v>-0.3767178267</v>
      </c>
      <c r="L234" s="113" t="s">
        <v>318</v>
      </c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62" t="s">
        <v>316</v>
      </c>
      <c r="B235" s="112">
        <v>42871.0</v>
      </c>
      <c r="C235" s="62">
        <v>22857.6</v>
      </c>
      <c r="D235" s="62">
        <v>22944.1</v>
      </c>
      <c r="E235" s="62">
        <v>22727.65</v>
      </c>
      <c r="F235" s="62">
        <v>22928.6</v>
      </c>
      <c r="G235" s="62">
        <v>22821.5</v>
      </c>
      <c r="H235" s="81">
        <f t="shared" si="4"/>
        <v>0.1581841684</v>
      </c>
      <c r="I235" s="62" t="str">
        <f t="shared" si="1"/>
        <v>PE</v>
      </c>
      <c r="J235" s="62">
        <f t="shared" si="2"/>
        <v>22800</v>
      </c>
      <c r="K235" s="9">
        <f t="shared" si="3"/>
        <v>-0.3106187876</v>
      </c>
      <c r="L235" s="113" t="s">
        <v>320</v>
      </c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62" t="s">
        <v>316</v>
      </c>
      <c r="B236" s="112">
        <v>42872.0</v>
      </c>
      <c r="C236" s="62">
        <v>22972.35</v>
      </c>
      <c r="D236" s="62">
        <v>22978.15</v>
      </c>
      <c r="E236" s="62">
        <v>22830.1</v>
      </c>
      <c r="F236" s="62">
        <v>22935.95</v>
      </c>
      <c r="G236" s="62">
        <v>22928.6</v>
      </c>
      <c r="H236" s="81">
        <f t="shared" si="4"/>
        <v>0.1908097311</v>
      </c>
      <c r="I236" s="62" t="str">
        <f t="shared" si="1"/>
        <v>PE</v>
      </c>
      <c r="J236" s="62">
        <f t="shared" si="2"/>
        <v>22900</v>
      </c>
      <c r="K236" s="9">
        <f t="shared" si="3"/>
        <v>0.1584513557</v>
      </c>
      <c r="L236" s="113" t="s">
        <v>322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62" t="s">
        <v>316</v>
      </c>
      <c r="B237" s="112">
        <v>42873.0</v>
      </c>
      <c r="C237" s="62">
        <v>22750.45</v>
      </c>
      <c r="D237" s="62">
        <v>22834.55</v>
      </c>
      <c r="E237" s="62">
        <v>22660.2</v>
      </c>
      <c r="F237" s="62">
        <v>22698.6</v>
      </c>
      <c r="G237" s="62">
        <v>22935.95</v>
      </c>
      <c r="H237" s="81">
        <f t="shared" si="4"/>
        <v>-0.8087739989</v>
      </c>
      <c r="I237" s="62" t="str">
        <f t="shared" si="1"/>
        <v>CE</v>
      </c>
      <c r="J237" s="62">
        <f t="shared" si="2"/>
        <v>22900</v>
      </c>
      <c r="K237" s="9">
        <f t="shared" si="3"/>
        <v>0.2279075799</v>
      </c>
      <c r="L237" s="113" t="s">
        <v>323</v>
      </c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62" t="s">
        <v>316</v>
      </c>
      <c r="B238" s="112">
        <v>42874.0</v>
      </c>
      <c r="C238" s="62">
        <v>22761.95</v>
      </c>
      <c r="D238" s="62">
        <v>22902.25</v>
      </c>
      <c r="E238" s="62">
        <v>22628.45</v>
      </c>
      <c r="F238" s="62">
        <v>22769.8</v>
      </c>
      <c r="G238" s="62">
        <v>22698.6</v>
      </c>
      <c r="H238" s="81">
        <f t="shared" si="4"/>
        <v>0.2790921026</v>
      </c>
      <c r="I238" s="62" t="str">
        <f t="shared" si="1"/>
        <v>PE</v>
      </c>
      <c r="J238" s="62">
        <f t="shared" si="2"/>
        <v>22700</v>
      </c>
      <c r="K238" s="9">
        <f t="shared" si="3"/>
        <v>-0.03448737916</v>
      </c>
      <c r="L238" s="113" t="s">
        <v>317</v>
      </c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62" t="s">
        <v>316</v>
      </c>
      <c r="B239" s="112">
        <v>42877.0</v>
      </c>
      <c r="C239" s="62">
        <v>22874.8</v>
      </c>
      <c r="D239" s="62">
        <v>22918.35</v>
      </c>
      <c r="E239" s="62">
        <v>22637.75</v>
      </c>
      <c r="F239" s="62">
        <v>22652.85</v>
      </c>
      <c r="G239" s="62">
        <v>22769.8</v>
      </c>
      <c r="H239" s="81">
        <f t="shared" si="4"/>
        <v>0.4611371202</v>
      </c>
      <c r="I239" s="62" t="str">
        <f t="shared" si="1"/>
        <v>PE</v>
      </c>
      <c r="J239" s="62">
        <f t="shared" si="2"/>
        <v>22800</v>
      </c>
      <c r="K239" s="9">
        <f t="shared" si="3"/>
        <v>0.9702817074</v>
      </c>
      <c r="L239" s="113" t="s">
        <v>318</v>
      </c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62" t="s">
        <v>316</v>
      </c>
      <c r="B240" s="112">
        <v>42878.0</v>
      </c>
      <c r="C240" s="62">
        <v>22674.9</v>
      </c>
      <c r="D240" s="62">
        <v>22740.4</v>
      </c>
      <c r="E240" s="62">
        <v>22492.2</v>
      </c>
      <c r="F240" s="62">
        <v>22582.8</v>
      </c>
      <c r="G240" s="62">
        <v>22652.85</v>
      </c>
      <c r="H240" s="81">
        <f t="shared" si="4"/>
        <v>0.09733874546</v>
      </c>
      <c r="I240" s="62" t="str">
        <f t="shared" si="1"/>
        <v>PE</v>
      </c>
      <c r="J240" s="62">
        <f t="shared" si="2"/>
        <v>22600</v>
      </c>
      <c r="K240" s="9">
        <f t="shared" si="3"/>
        <v>0.406175992</v>
      </c>
      <c r="L240" s="113" t="s">
        <v>320</v>
      </c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62" t="s">
        <v>316</v>
      </c>
      <c r="B241" s="112">
        <v>42879.0</v>
      </c>
      <c r="C241" s="62">
        <v>22624.5</v>
      </c>
      <c r="D241" s="62">
        <v>22673.4</v>
      </c>
      <c r="E241" s="62">
        <v>22469.8</v>
      </c>
      <c r="F241" s="62">
        <v>22536.3</v>
      </c>
      <c r="G241" s="62">
        <v>22582.8</v>
      </c>
      <c r="H241" s="81">
        <f t="shared" si="4"/>
        <v>0.1846538073</v>
      </c>
      <c r="I241" s="62" t="str">
        <f t="shared" si="1"/>
        <v>PE</v>
      </c>
      <c r="J241" s="62">
        <f t="shared" si="2"/>
        <v>22500</v>
      </c>
      <c r="K241" s="9">
        <f t="shared" si="3"/>
        <v>0.3898428695</v>
      </c>
      <c r="L241" s="113" t="s">
        <v>322</v>
      </c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62" t="s">
        <v>316</v>
      </c>
      <c r="B242" s="112">
        <v>42880.0</v>
      </c>
      <c r="C242" s="62">
        <v>22573.65</v>
      </c>
      <c r="D242" s="62">
        <v>23267.8</v>
      </c>
      <c r="E242" s="62">
        <v>22570.35</v>
      </c>
      <c r="F242" s="62">
        <v>23190.8</v>
      </c>
      <c r="G242" s="62">
        <v>22536.3</v>
      </c>
      <c r="H242" s="81">
        <f t="shared" si="4"/>
        <v>0.165732618</v>
      </c>
      <c r="I242" s="62" t="str">
        <f t="shared" si="1"/>
        <v>PE</v>
      </c>
      <c r="J242" s="62">
        <f t="shared" si="2"/>
        <v>22500</v>
      </c>
      <c r="K242" s="9">
        <f t="shared" si="3"/>
        <v>-2.733939793</v>
      </c>
      <c r="L242" s="113" t="s">
        <v>323</v>
      </c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62" t="s">
        <v>316</v>
      </c>
      <c r="B243" s="112">
        <v>42881.0</v>
      </c>
      <c r="C243" s="62">
        <v>23151.4</v>
      </c>
      <c r="D243" s="62">
        <v>23408.35</v>
      </c>
      <c r="E243" s="62">
        <v>23092.35</v>
      </c>
      <c r="F243" s="62">
        <v>23362.2</v>
      </c>
      <c r="G243" s="62">
        <v>23190.8</v>
      </c>
      <c r="H243" s="81">
        <f t="shared" si="4"/>
        <v>-0.1698949583</v>
      </c>
      <c r="I243" s="62" t="str">
        <f t="shared" si="1"/>
        <v>CE</v>
      </c>
      <c r="J243" s="62">
        <f t="shared" si="2"/>
        <v>23300</v>
      </c>
      <c r="K243" s="9">
        <f t="shared" si="3"/>
        <v>-0.910528089</v>
      </c>
      <c r="L243" s="113" t="s">
        <v>317</v>
      </c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62" t="s">
        <v>316</v>
      </c>
      <c r="B244" s="112">
        <v>42884.0</v>
      </c>
      <c r="C244" s="62">
        <v>23310.6</v>
      </c>
      <c r="D244" s="62">
        <v>23464.0</v>
      </c>
      <c r="E244" s="62">
        <v>23141.15</v>
      </c>
      <c r="F244" s="62">
        <v>23182.75</v>
      </c>
      <c r="G244" s="62">
        <v>23362.2</v>
      </c>
      <c r="H244" s="81">
        <f t="shared" si="4"/>
        <v>-0.2208696099</v>
      </c>
      <c r="I244" s="62" t="str">
        <f t="shared" si="1"/>
        <v>CE</v>
      </c>
      <c r="J244" s="62">
        <f t="shared" si="2"/>
        <v>23400</v>
      </c>
      <c r="K244" s="9">
        <f t="shared" si="3"/>
        <v>0.548462931</v>
      </c>
      <c r="L244" s="113" t="s">
        <v>318</v>
      </c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62" t="s">
        <v>316</v>
      </c>
      <c r="B245" s="112">
        <v>42885.0</v>
      </c>
      <c r="C245" s="62">
        <v>23142.1</v>
      </c>
      <c r="D245" s="62">
        <v>23337.15</v>
      </c>
      <c r="E245" s="62">
        <v>23093.95</v>
      </c>
      <c r="F245" s="62">
        <v>23307.25</v>
      </c>
      <c r="G245" s="62">
        <v>23182.75</v>
      </c>
      <c r="H245" s="81">
        <f t="shared" si="4"/>
        <v>-0.175345893</v>
      </c>
      <c r="I245" s="62" t="str">
        <f t="shared" si="1"/>
        <v>CE</v>
      </c>
      <c r="J245" s="62">
        <f t="shared" si="2"/>
        <v>23200</v>
      </c>
      <c r="K245" s="9">
        <f t="shared" si="3"/>
        <v>-0.7136344584</v>
      </c>
      <c r="L245" s="113" t="s">
        <v>320</v>
      </c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62" t="s">
        <v>316</v>
      </c>
      <c r="B246" s="112">
        <v>42886.0</v>
      </c>
      <c r="C246" s="62">
        <v>23321.2</v>
      </c>
      <c r="D246" s="62">
        <v>23469.45</v>
      </c>
      <c r="E246" s="62">
        <v>23248.5</v>
      </c>
      <c r="F246" s="62">
        <v>23424.8</v>
      </c>
      <c r="G246" s="62">
        <v>23307.25</v>
      </c>
      <c r="H246" s="81">
        <f t="shared" si="4"/>
        <v>0.05985262097</v>
      </c>
      <c r="I246" s="62" t="str">
        <f t="shared" si="1"/>
        <v>PE</v>
      </c>
      <c r="J246" s="62">
        <f t="shared" si="2"/>
        <v>23200</v>
      </c>
      <c r="K246" s="9">
        <f t="shared" si="3"/>
        <v>-0.4442310001</v>
      </c>
      <c r="L246" s="113" t="s">
        <v>322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62" t="s">
        <v>316</v>
      </c>
      <c r="B247" s="112">
        <v>42887.0</v>
      </c>
      <c r="C247" s="62">
        <v>23394.1</v>
      </c>
      <c r="D247" s="62">
        <v>23396.15</v>
      </c>
      <c r="E247" s="62">
        <v>23224.05</v>
      </c>
      <c r="F247" s="62">
        <v>23310.15</v>
      </c>
      <c r="G247" s="62">
        <v>23424.8</v>
      </c>
      <c r="H247" s="81">
        <f t="shared" si="4"/>
        <v>-0.1310576825</v>
      </c>
      <c r="I247" s="62" t="str">
        <f t="shared" si="1"/>
        <v>CE</v>
      </c>
      <c r="J247" s="62">
        <f t="shared" si="2"/>
        <v>23500</v>
      </c>
      <c r="K247" s="9">
        <f t="shared" si="3"/>
        <v>0.3588511633</v>
      </c>
      <c r="L247" s="113" t="s">
        <v>323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62" t="s">
        <v>316</v>
      </c>
      <c r="B248" s="112">
        <v>42888.0</v>
      </c>
      <c r="C248" s="62">
        <v>23435.2</v>
      </c>
      <c r="D248" s="62">
        <v>23453.3</v>
      </c>
      <c r="E248" s="62">
        <v>23308.4</v>
      </c>
      <c r="F248" s="62">
        <v>23375.9</v>
      </c>
      <c r="G248" s="62">
        <v>23310.15</v>
      </c>
      <c r="H248" s="81">
        <f t="shared" si="4"/>
        <v>0.5364615843</v>
      </c>
      <c r="I248" s="62" t="str">
        <f t="shared" si="1"/>
        <v>PE</v>
      </c>
      <c r="J248" s="62">
        <f t="shared" si="2"/>
        <v>23300</v>
      </c>
      <c r="K248" s="9">
        <f t="shared" si="3"/>
        <v>0.2530381648</v>
      </c>
      <c r="L248" s="113" t="s">
        <v>317</v>
      </c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62" t="s">
        <v>316</v>
      </c>
      <c r="B249" s="112">
        <v>42891.0</v>
      </c>
      <c r="C249" s="62">
        <v>23397.4</v>
      </c>
      <c r="D249" s="62">
        <v>23494.7</v>
      </c>
      <c r="E249" s="62">
        <v>23349.95</v>
      </c>
      <c r="F249" s="62">
        <v>23459.65</v>
      </c>
      <c r="G249" s="62">
        <v>23375.9</v>
      </c>
      <c r="H249" s="81">
        <f t="shared" si="4"/>
        <v>0.09197506834</v>
      </c>
      <c r="I249" s="62" t="str">
        <f t="shared" si="1"/>
        <v>PE</v>
      </c>
      <c r="J249" s="62">
        <f t="shared" si="2"/>
        <v>23300</v>
      </c>
      <c r="K249" s="9">
        <f t="shared" si="3"/>
        <v>-0.2660552027</v>
      </c>
      <c r="L249" s="113" t="s">
        <v>318</v>
      </c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62" t="s">
        <v>316</v>
      </c>
      <c r="B250" s="112">
        <v>42892.0</v>
      </c>
      <c r="C250" s="62">
        <v>23523.05</v>
      </c>
      <c r="D250" s="62">
        <v>23536.1</v>
      </c>
      <c r="E250" s="62">
        <v>23381.7</v>
      </c>
      <c r="F250" s="62">
        <v>23416.3</v>
      </c>
      <c r="G250" s="62">
        <v>23459.65</v>
      </c>
      <c r="H250" s="81">
        <f t="shared" si="4"/>
        <v>0.2702512612</v>
      </c>
      <c r="I250" s="62" t="str">
        <f t="shared" si="1"/>
        <v>PE</v>
      </c>
      <c r="J250" s="62">
        <f t="shared" si="2"/>
        <v>23400</v>
      </c>
      <c r="K250" s="9">
        <f t="shared" si="3"/>
        <v>0.4538101989</v>
      </c>
      <c r="L250" s="113" t="s">
        <v>320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62" t="s">
        <v>316</v>
      </c>
      <c r="B251" s="112">
        <v>42893.0</v>
      </c>
      <c r="C251" s="62">
        <v>23482.85</v>
      </c>
      <c r="D251" s="62">
        <v>23606.15</v>
      </c>
      <c r="E251" s="62">
        <v>23427.55</v>
      </c>
      <c r="F251" s="62">
        <v>23567.65</v>
      </c>
      <c r="G251" s="62">
        <v>23416.3</v>
      </c>
      <c r="H251" s="81">
        <f t="shared" si="4"/>
        <v>0.2842037384</v>
      </c>
      <c r="I251" s="62" t="str">
        <f t="shared" si="1"/>
        <v>PE</v>
      </c>
      <c r="J251" s="62">
        <f t="shared" si="2"/>
        <v>23400</v>
      </c>
      <c r="K251" s="9">
        <f t="shared" si="3"/>
        <v>-0.3611146007</v>
      </c>
      <c r="L251" s="113" t="s">
        <v>322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62" t="s">
        <v>316</v>
      </c>
      <c r="B252" s="112">
        <v>42894.0</v>
      </c>
      <c r="C252" s="62">
        <v>23630.35</v>
      </c>
      <c r="D252" s="62">
        <v>23659.1</v>
      </c>
      <c r="E252" s="62">
        <v>23514.2</v>
      </c>
      <c r="F252" s="62">
        <v>23536.1</v>
      </c>
      <c r="G252" s="62">
        <v>23567.65</v>
      </c>
      <c r="H252" s="81">
        <f t="shared" si="4"/>
        <v>0.2660426474</v>
      </c>
      <c r="I252" s="62" t="str">
        <f t="shared" si="1"/>
        <v>PE</v>
      </c>
      <c r="J252" s="62">
        <f t="shared" si="2"/>
        <v>23500</v>
      </c>
      <c r="K252" s="9">
        <f t="shared" si="3"/>
        <v>0.398851477</v>
      </c>
      <c r="L252" s="113" t="s">
        <v>323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62" t="s">
        <v>316</v>
      </c>
      <c r="B253" s="112">
        <v>42895.0</v>
      </c>
      <c r="C253" s="62">
        <v>23483.95</v>
      </c>
      <c r="D253" s="62">
        <v>23708.65</v>
      </c>
      <c r="E253" s="62">
        <v>23476.85</v>
      </c>
      <c r="F253" s="62">
        <v>23690.9</v>
      </c>
      <c r="G253" s="62">
        <v>23536.1</v>
      </c>
      <c r="H253" s="81">
        <f t="shared" si="4"/>
        <v>-0.2215745174</v>
      </c>
      <c r="I253" s="62" t="str">
        <f t="shared" si="1"/>
        <v>CE</v>
      </c>
      <c r="J253" s="62">
        <f t="shared" si="2"/>
        <v>23600</v>
      </c>
      <c r="K253" s="9">
        <f t="shared" si="3"/>
        <v>-0.8812401662</v>
      </c>
      <c r="L253" s="113" t="s">
        <v>317</v>
      </c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62" t="s">
        <v>316</v>
      </c>
      <c r="B254" s="112">
        <v>42898.0</v>
      </c>
      <c r="C254" s="62">
        <v>23610.15</v>
      </c>
      <c r="D254" s="62">
        <v>23630.1</v>
      </c>
      <c r="E254" s="62">
        <v>23441.8</v>
      </c>
      <c r="F254" s="62">
        <v>23470.45</v>
      </c>
      <c r="G254" s="62">
        <v>23690.9</v>
      </c>
      <c r="H254" s="81">
        <f t="shared" si="4"/>
        <v>-0.3408481738</v>
      </c>
      <c r="I254" s="62" t="str">
        <f t="shared" si="1"/>
        <v>CE</v>
      </c>
      <c r="J254" s="62">
        <f t="shared" si="2"/>
        <v>23700</v>
      </c>
      <c r="K254" s="9">
        <f t="shared" si="3"/>
        <v>0.5916946737</v>
      </c>
      <c r="L254" s="113" t="s">
        <v>318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62" t="s">
        <v>316</v>
      </c>
      <c r="B255" s="112">
        <v>42899.0</v>
      </c>
      <c r="C255" s="62">
        <v>23447.0</v>
      </c>
      <c r="D255" s="62">
        <v>23615.2</v>
      </c>
      <c r="E255" s="62">
        <v>23446.9</v>
      </c>
      <c r="F255" s="62">
        <v>23477.85</v>
      </c>
      <c r="G255" s="62">
        <v>23470.45</v>
      </c>
      <c r="H255" s="81">
        <f t="shared" si="4"/>
        <v>-0.09991286916</v>
      </c>
      <c r="I255" s="62" t="str">
        <f t="shared" si="1"/>
        <v>CE</v>
      </c>
      <c r="J255" s="62">
        <f t="shared" si="2"/>
        <v>23500</v>
      </c>
      <c r="K255" s="9">
        <f t="shared" si="3"/>
        <v>-0.1315733356</v>
      </c>
      <c r="L255" s="113" t="s">
        <v>320</v>
      </c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62" t="s">
        <v>316</v>
      </c>
      <c r="B256" s="112">
        <v>42900.0</v>
      </c>
      <c r="C256" s="62">
        <v>23555.3</v>
      </c>
      <c r="D256" s="62">
        <v>23562.8</v>
      </c>
      <c r="E256" s="62">
        <v>23399.4</v>
      </c>
      <c r="F256" s="62">
        <v>23498.7</v>
      </c>
      <c r="G256" s="62">
        <v>23477.85</v>
      </c>
      <c r="H256" s="81">
        <f t="shared" si="4"/>
        <v>0.3298854026</v>
      </c>
      <c r="I256" s="62" t="str">
        <f t="shared" si="1"/>
        <v>PE</v>
      </c>
      <c r="J256" s="62">
        <f t="shared" si="2"/>
        <v>23500</v>
      </c>
      <c r="K256" s="9">
        <f t="shared" si="3"/>
        <v>0.2402856257</v>
      </c>
      <c r="L256" s="113" t="s">
        <v>322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62" t="s">
        <v>316</v>
      </c>
      <c r="B257" s="112">
        <v>42901.0</v>
      </c>
      <c r="C257" s="62">
        <v>23444.7</v>
      </c>
      <c r="D257" s="62">
        <v>23473.3</v>
      </c>
      <c r="E257" s="62">
        <v>23311.85</v>
      </c>
      <c r="F257" s="62">
        <v>23391.75</v>
      </c>
      <c r="G257" s="62">
        <v>23498.7</v>
      </c>
      <c r="H257" s="81">
        <f t="shared" si="4"/>
        <v>-0.2297999464</v>
      </c>
      <c r="I257" s="62" t="str">
        <f t="shared" si="1"/>
        <v>CE</v>
      </c>
      <c r="J257" s="62">
        <f t="shared" si="2"/>
        <v>23500</v>
      </c>
      <c r="K257" s="9">
        <f t="shared" si="3"/>
        <v>0.2258506187</v>
      </c>
      <c r="L257" s="113" t="s">
        <v>323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62" t="s">
        <v>316</v>
      </c>
      <c r="B258" s="112">
        <v>42902.0</v>
      </c>
      <c r="C258" s="62">
        <v>23448.6</v>
      </c>
      <c r="D258" s="62">
        <v>23527.65</v>
      </c>
      <c r="E258" s="62">
        <v>23391.0</v>
      </c>
      <c r="F258" s="62">
        <v>23502.75</v>
      </c>
      <c r="G258" s="62">
        <v>23391.75</v>
      </c>
      <c r="H258" s="81">
        <f t="shared" si="4"/>
        <v>0.2430344032</v>
      </c>
      <c r="I258" s="62" t="str">
        <f t="shared" si="1"/>
        <v>PE</v>
      </c>
      <c r="J258" s="62">
        <f t="shared" si="2"/>
        <v>23300</v>
      </c>
      <c r="K258" s="9">
        <f t="shared" si="3"/>
        <v>-0.2309306313</v>
      </c>
      <c r="L258" s="113" t="s">
        <v>317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62" t="s">
        <v>316</v>
      </c>
      <c r="B259" s="112">
        <v>42905.0</v>
      </c>
      <c r="C259" s="62">
        <v>23571.35</v>
      </c>
      <c r="D259" s="62">
        <v>23806.65</v>
      </c>
      <c r="E259" s="62">
        <v>23535.7</v>
      </c>
      <c r="F259" s="62">
        <v>23742.15</v>
      </c>
      <c r="G259" s="62">
        <v>23502.75</v>
      </c>
      <c r="H259" s="81">
        <f t="shared" si="4"/>
        <v>0.2918807374</v>
      </c>
      <c r="I259" s="62" t="str">
        <f t="shared" si="1"/>
        <v>PE</v>
      </c>
      <c r="J259" s="62">
        <f t="shared" si="2"/>
        <v>23500</v>
      </c>
      <c r="K259" s="9">
        <f t="shared" si="3"/>
        <v>-0.724608476</v>
      </c>
      <c r="L259" s="113" t="s">
        <v>318</v>
      </c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62" t="s">
        <v>316</v>
      </c>
      <c r="B260" s="112">
        <v>42906.0</v>
      </c>
      <c r="C260" s="62">
        <v>23720.6</v>
      </c>
      <c r="D260" s="62">
        <v>23760.35</v>
      </c>
      <c r="E260" s="62">
        <v>23651.2</v>
      </c>
      <c r="F260" s="62">
        <v>23697.95</v>
      </c>
      <c r="G260" s="62">
        <v>23742.15</v>
      </c>
      <c r="H260" s="81">
        <f t="shared" si="4"/>
        <v>-0.09076684294</v>
      </c>
      <c r="I260" s="62" t="str">
        <f t="shared" si="1"/>
        <v>CE</v>
      </c>
      <c r="J260" s="62">
        <f t="shared" si="2"/>
        <v>23800</v>
      </c>
      <c r="K260" s="9">
        <f t="shared" si="3"/>
        <v>0.09548662344</v>
      </c>
      <c r="L260" s="113" t="s">
        <v>320</v>
      </c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62" t="s">
        <v>316</v>
      </c>
      <c r="B261" s="112">
        <v>42907.0</v>
      </c>
      <c r="C261" s="62">
        <v>23638.15</v>
      </c>
      <c r="D261" s="62">
        <v>23760.75</v>
      </c>
      <c r="E261" s="62">
        <v>23610.2</v>
      </c>
      <c r="F261" s="62">
        <v>23708.75</v>
      </c>
      <c r="G261" s="62">
        <v>23697.95</v>
      </c>
      <c r="H261" s="81">
        <f t="shared" si="4"/>
        <v>-0.2523425022</v>
      </c>
      <c r="I261" s="62" t="str">
        <f t="shared" si="1"/>
        <v>CE</v>
      </c>
      <c r="J261" s="62">
        <f t="shared" si="2"/>
        <v>23700</v>
      </c>
      <c r="K261" s="9">
        <f t="shared" si="3"/>
        <v>-0.2986697352</v>
      </c>
      <c r="L261" s="113" t="s">
        <v>322</v>
      </c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62" t="s">
        <v>316</v>
      </c>
      <c r="B262" s="112">
        <v>42908.0</v>
      </c>
      <c r="C262" s="62">
        <v>23716.85</v>
      </c>
      <c r="D262" s="62">
        <v>23897.85</v>
      </c>
      <c r="E262" s="62">
        <v>23694.15</v>
      </c>
      <c r="F262" s="62">
        <v>23736.1</v>
      </c>
      <c r="G262" s="62">
        <v>23708.75</v>
      </c>
      <c r="H262" s="81">
        <f t="shared" si="4"/>
        <v>0.03416460168</v>
      </c>
      <c r="I262" s="62" t="str">
        <f t="shared" si="1"/>
        <v>PE</v>
      </c>
      <c r="J262" s="62">
        <f t="shared" si="2"/>
        <v>23600</v>
      </c>
      <c r="K262" s="9">
        <f t="shared" si="3"/>
        <v>-0.08116592212</v>
      </c>
      <c r="L262" s="113" t="s">
        <v>323</v>
      </c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62" t="s">
        <v>316</v>
      </c>
      <c r="B263" s="112">
        <v>42909.0</v>
      </c>
      <c r="C263" s="62">
        <v>23772.3</v>
      </c>
      <c r="D263" s="62">
        <v>23786.5</v>
      </c>
      <c r="E263" s="62">
        <v>23507.5</v>
      </c>
      <c r="F263" s="62">
        <v>23542.75</v>
      </c>
      <c r="G263" s="62">
        <v>23736.1</v>
      </c>
      <c r="H263" s="81">
        <f t="shared" si="4"/>
        <v>0.1525103113</v>
      </c>
      <c r="I263" s="62" t="str">
        <f t="shared" si="1"/>
        <v>PE</v>
      </c>
      <c r="J263" s="62">
        <f t="shared" si="2"/>
        <v>23700</v>
      </c>
      <c r="K263" s="9">
        <f t="shared" si="3"/>
        <v>0.9656196498</v>
      </c>
      <c r="L263" s="113" t="s">
        <v>317</v>
      </c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62" t="s">
        <v>316</v>
      </c>
      <c r="B264" s="112">
        <v>42913.0</v>
      </c>
      <c r="C264" s="62">
        <v>23636.95</v>
      </c>
      <c r="D264" s="62">
        <v>23640.1</v>
      </c>
      <c r="E264" s="62">
        <v>23055.75</v>
      </c>
      <c r="F264" s="62">
        <v>23216.25</v>
      </c>
      <c r="G264" s="62">
        <v>23542.75</v>
      </c>
      <c r="H264" s="81">
        <f t="shared" si="4"/>
        <v>0.4001231802</v>
      </c>
      <c r="I264" s="62" t="str">
        <f t="shared" si="1"/>
        <v>PE</v>
      </c>
      <c r="J264" s="62">
        <f t="shared" si="2"/>
        <v>23500</v>
      </c>
      <c r="K264" s="9">
        <f t="shared" si="3"/>
        <v>1.779840462</v>
      </c>
      <c r="L264" s="113" t="s">
        <v>320</v>
      </c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62" t="s">
        <v>316</v>
      </c>
      <c r="B265" s="112">
        <v>42914.0</v>
      </c>
      <c r="C265" s="62">
        <v>23209.55</v>
      </c>
      <c r="D265" s="62">
        <v>23322.55</v>
      </c>
      <c r="E265" s="62">
        <v>23113.65</v>
      </c>
      <c r="F265" s="62">
        <v>23235.85</v>
      </c>
      <c r="G265" s="62">
        <v>23216.25</v>
      </c>
      <c r="H265" s="81">
        <f t="shared" si="4"/>
        <v>-0.02885909654</v>
      </c>
      <c r="I265" s="62" t="str">
        <f t="shared" si="1"/>
        <v>CE</v>
      </c>
      <c r="J265" s="62">
        <f t="shared" si="2"/>
        <v>23300</v>
      </c>
      <c r="K265" s="9">
        <f t="shared" si="3"/>
        <v>-0.113315424</v>
      </c>
      <c r="L265" s="113" t="s">
        <v>322</v>
      </c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62" t="s">
        <v>316</v>
      </c>
      <c r="B266" s="112">
        <v>42915.0</v>
      </c>
      <c r="C266" s="62">
        <v>23312.4</v>
      </c>
      <c r="D266" s="62">
        <v>23476.0</v>
      </c>
      <c r="E266" s="62">
        <v>23124.35</v>
      </c>
      <c r="F266" s="62">
        <v>23227.3</v>
      </c>
      <c r="G266" s="62">
        <v>23235.85</v>
      </c>
      <c r="H266" s="81">
        <f t="shared" si="4"/>
        <v>0.3294478145</v>
      </c>
      <c r="I266" s="62" t="str">
        <f t="shared" si="1"/>
        <v>PE</v>
      </c>
      <c r="J266" s="62">
        <f t="shared" si="2"/>
        <v>23200</v>
      </c>
      <c r="K266" s="9">
        <f t="shared" si="3"/>
        <v>0.3650417803</v>
      </c>
      <c r="L266" s="113" t="s">
        <v>323</v>
      </c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62" t="s">
        <v>316</v>
      </c>
      <c r="B267" s="112">
        <v>42916.0</v>
      </c>
      <c r="C267" s="62">
        <v>23137.25</v>
      </c>
      <c r="D267" s="62">
        <v>23254.1</v>
      </c>
      <c r="E267" s="62">
        <v>22996.4</v>
      </c>
      <c r="F267" s="62">
        <v>23211.2</v>
      </c>
      <c r="G267" s="62">
        <v>23227.3</v>
      </c>
      <c r="H267" s="81">
        <f t="shared" si="4"/>
        <v>-0.3876903471</v>
      </c>
      <c r="I267" s="62" t="str">
        <f t="shared" si="1"/>
        <v>CE</v>
      </c>
      <c r="J267" s="62">
        <f t="shared" si="2"/>
        <v>23200</v>
      </c>
      <c r="K267" s="9">
        <f t="shared" si="3"/>
        <v>-0.3196144745</v>
      </c>
      <c r="L267" s="113" t="s">
        <v>317</v>
      </c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62" t="s">
        <v>316</v>
      </c>
      <c r="B268" s="112">
        <v>42919.0</v>
      </c>
      <c r="C268" s="62">
        <v>23240.35</v>
      </c>
      <c r="D268" s="62">
        <v>23330.1</v>
      </c>
      <c r="E268" s="62">
        <v>23144.3</v>
      </c>
      <c r="F268" s="62">
        <v>23272.8</v>
      </c>
      <c r="G268" s="62">
        <v>23211.2</v>
      </c>
      <c r="H268" s="81">
        <f t="shared" si="4"/>
        <v>0.125585924</v>
      </c>
      <c r="I268" s="62" t="str">
        <f t="shared" si="1"/>
        <v>PE</v>
      </c>
      <c r="J268" s="62">
        <f t="shared" si="2"/>
        <v>23100</v>
      </c>
      <c r="K268" s="9">
        <f t="shared" si="3"/>
        <v>-0.1396278455</v>
      </c>
      <c r="L268" s="113" t="s">
        <v>318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62" t="s">
        <v>316</v>
      </c>
      <c r="B269" s="112">
        <v>42920.0</v>
      </c>
      <c r="C269" s="62">
        <v>23325.5</v>
      </c>
      <c r="D269" s="62">
        <v>23363.05</v>
      </c>
      <c r="E269" s="62">
        <v>23163.7</v>
      </c>
      <c r="F269" s="62">
        <v>23214.2</v>
      </c>
      <c r="G269" s="62">
        <v>23272.8</v>
      </c>
      <c r="H269" s="81">
        <f t="shared" si="4"/>
        <v>0.2264446049</v>
      </c>
      <c r="I269" s="62" t="str">
        <f t="shared" si="1"/>
        <v>PE</v>
      </c>
      <c r="J269" s="62">
        <f t="shared" si="2"/>
        <v>23200</v>
      </c>
      <c r="K269" s="9">
        <f t="shared" si="3"/>
        <v>0.4771601895</v>
      </c>
      <c r="L269" s="113" t="s">
        <v>320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62" t="s">
        <v>316</v>
      </c>
      <c r="B270" s="112">
        <v>42921.0</v>
      </c>
      <c r="C270" s="62">
        <v>23241.9</v>
      </c>
      <c r="D270" s="62">
        <v>23380.35</v>
      </c>
      <c r="E270" s="62">
        <v>23205.55</v>
      </c>
      <c r="F270" s="62">
        <v>23352.6</v>
      </c>
      <c r="G270" s="62">
        <v>23214.2</v>
      </c>
      <c r="H270" s="81">
        <f t="shared" si="4"/>
        <v>0.1193235175</v>
      </c>
      <c r="I270" s="62" t="str">
        <f t="shared" si="1"/>
        <v>PE</v>
      </c>
      <c r="J270" s="62">
        <f t="shared" si="2"/>
        <v>23100</v>
      </c>
      <c r="K270" s="9">
        <f t="shared" si="3"/>
        <v>-0.4762949673</v>
      </c>
      <c r="L270" s="113" t="s">
        <v>322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62" t="s">
        <v>316</v>
      </c>
      <c r="B271" s="112">
        <v>42922.0</v>
      </c>
      <c r="C271" s="62">
        <v>23399.5</v>
      </c>
      <c r="D271" s="62">
        <v>23540.15</v>
      </c>
      <c r="E271" s="62">
        <v>23369.5</v>
      </c>
      <c r="F271" s="62">
        <v>23466.65</v>
      </c>
      <c r="G271" s="62">
        <v>23352.6</v>
      </c>
      <c r="H271" s="81">
        <f t="shared" si="4"/>
        <v>0.2008341684</v>
      </c>
      <c r="I271" s="62" t="str">
        <f t="shared" si="1"/>
        <v>PE</v>
      </c>
      <c r="J271" s="62">
        <f t="shared" si="2"/>
        <v>23300</v>
      </c>
      <c r="K271" s="9">
        <f t="shared" si="3"/>
        <v>-0.2869719438</v>
      </c>
      <c r="L271" s="113" t="s">
        <v>323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62" t="s">
        <v>316</v>
      </c>
      <c r="B272" s="112">
        <v>42923.0</v>
      </c>
      <c r="C272" s="62">
        <v>23463.75</v>
      </c>
      <c r="D272" s="62">
        <v>23492.6</v>
      </c>
      <c r="E272" s="62">
        <v>23400.6</v>
      </c>
      <c r="F272" s="62">
        <v>23449.15</v>
      </c>
      <c r="G272" s="62">
        <v>23466.65</v>
      </c>
      <c r="H272" s="81">
        <f t="shared" si="4"/>
        <v>-0.01235796332</v>
      </c>
      <c r="I272" s="62" t="str">
        <f t="shared" si="1"/>
        <v>CE</v>
      </c>
      <c r="J272" s="62">
        <f t="shared" si="2"/>
        <v>23600</v>
      </c>
      <c r="K272" s="9">
        <f t="shared" si="3"/>
        <v>0.06222364285</v>
      </c>
      <c r="L272" s="113" t="s">
        <v>317</v>
      </c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62" t="s">
        <v>316</v>
      </c>
      <c r="B273" s="112">
        <v>42926.0</v>
      </c>
      <c r="C273" s="62">
        <v>23583.25</v>
      </c>
      <c r="D273" s="62">
        <v>23964.8</v>
      </c>
      <c r="E273" s="62">
        <v>23289.9</v>
      </c>
      <c r="F273" s="62">
        <v>23675.05</v>
      </c>
      <c r="G273" s="62">
        <v>23449.15</v>
      </c>
      <c r="H273" s="81">
        <f t="shared" si="4"/>
        <v>0.5718757396</v>
      </c>
      <c r="I273" s="62" t="str">
        <f t="shared" si="1"/>
        <v>PE</v>
      </c>
      <c r="J273" s="62">
        <f t="shared" si="2"/>
        <v>23500</v>
      </c>
      <c r="K273" s="9">
        <f t="shared" si="3"/>
        <v>-0.389259326</v>
      </c>
      <c r="L273" s="113" t="s">
        <v>318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62" t="s">
        <v>316</v>
      </c>
      <c r="B274" s="112">
        <v>42927.0</v>
      </c>
      <c r="C274" s="62">
        <v>23744.55</v>
      </c>
      <c r="D274" s="62">
        <v>23744.55</v>
      </c>
      <c r="E274" s="62">
        <v>23552.6</v>
      </c>
      <c r="F274" s="62">
        <v>23584.6</v>
      </c>
      <c r="G274" s="62">
        <v>23675.05</v>
      </c>
      <c r="H274" s="81">
        <f t="shared" si="4"/>
        <v>0.2935579861</v>
      </c>
      <c r="I274" s="62" t="str">
        <f t="shared" si="1"/>
        <v>PE</v>
      </c>
      <c r="J274" s="62">
        <f t="shared" si="2"/>
        <v>23600</v>
      </c>
      <c r="K274" s="9">
        <f t="shared" si="3"/>
        <v>0.6736282642</v>
      </c>
      <c r="L274" s="113" t="s">
        <v>320</v>
      </c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62" t="s">
        <v>316</v>
      </c>
      <c r="B275" s="112">
        <v>42928.0</v>
      </c>
      <c r="C275" s="62">
        <v>23623.75</v>
      </c>
      <c r="D275" s="62">
        <v>23736.55</v>
      </c>
      <c r="E275" s="62">
        <v>23523.65</v>
      </c>
      <c r="F275" s="62">
        <v>23695.45</v>
      </c>
      <c r="G275" s="62">
        <v>23584.6</v>
      </c>
      <c r="H275" s="81">
        <f t="shared" si="4"/>
        <v>0.1659981513</v>
      </c>
      <c r="I275" s="62" t="str">
        <f t="shared" si="1"/>
        <v>PE</v>
      </c>
      <c r="J275" s="62">
        <f t="shared" si="2"/>
        <v>23500</v>
      </c>
      <c r="K275" s="9">
        <f t="shared" si="3"/>
        <v>-0.3035081221</v>
      </c>
      <c r="L275" s="113" t="s">
        <v>322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62" t="s">
        <v>316</v>
      </c>
      <c r="B276" s="112">
        <v>42929.0</v>
      </c>
      <c r="C276" s="62">
        <v>23817.25</v>
      </c>
      <c r="D276" s="62">
        <v>23938.0</v>
      </c>
      <c r="E276" s="62">
        <v>23811.0</v>
      </c>
      <c r="F276" s="62">
        <v>23888.65</v>
      </c>
      <c r="G276" s="62">
        <v>23695.45</v>
      </c>
      <c r="H276" s="81">
        <f t="shared" si="4"/>
        <v>0.5140227343</v>
      </c>
      <c r="I276" s="62" t="str">
        <f t="shared" si="1"/>
        <v>PE</v>
      </c>
      <c r="J276" s="62">
        <f t="shared" si="2"/>
        <v>23700</v>
      </c>
      <c r="K276" s="9">
        <f t="shared" si="3"/>
        <v>-0.2997827205</v>
      </c>
      <c r="L276" s="113" t="s">
        <v>323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62" t="s">
        <v>316</v>
      </c>
      <c r="B277" s="112">
        <v>42930.0</v>
      </c>
      <c r="C277" s="62">
        <v>23949.5</v>
      </c>
      <c r="D277" s="62">
        <v>23963.65</v>
      </c>
      <c r="E277" s="62">
        <v>23755.95</v>
      </c>
      <c r="F277" s="62">
        <v>23937.7</v>
      </c>
      <c r="G277" s="62">
        <v>23888.65</v>
      </c>
      <c r="H277" s="81">
        <f t="shared" si="4"/>
        <v>0.2547234775</v>
      </c>
      <c r="I277" s="62" t="str">
        <f t="shared" si="1"/>
        <v>PE</v>
      </c>
      <c r="J277" s="62">
        <f t="shared" si="2"/>
        <v>23800</v>
      </c>
      <c r="K277" s="9">
        <f t="shared" si="3"/>
        <v>0.04927033967</v>
      </c>
      <c r="L277" s="113" t="s">
        <v>317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62" t="s">
        <v>316</v>
      </c>
      <c r="B278" s="112">
        <v>42933.0</v>
      </c>
      <c r="C278" s="62">
        <v>24011.4</v>
      </c>
      <c r="D278" s="62">
        <v>24066.1</v>
      </c>
      <c r="E278" s="62">
        <v>23913.65</v>
      </c>
      <c r="F278" s="62">
        <v>24015.05</v>
      </c>
      <c r="G278" s="62">
        <v>23937.7</v>
      </c>
      <c r="H278" s="81">
        <f t="shared" si="4"/>
        <v>0.3078825451</v>
      </c>
      <c r="I278" s="62" t="str">
        <f t="shared" si="1"/>
        <v>PE</v>
      </c>
      <c r="J278" s="62">
        <f t="shared" si="2"/>
        <v>23900</v>
      </c>
      <c r="K278" s="9">
        <f t="shared" si="3"/>
        <v>-0.0152011128</v>
      </c>
      <c r="L278" s="113" t="s">
        <v>318</v>
      </c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62" t="s">
        <v>316</v>
      </c>
      <c r="B279" s="112">
        <v>42934.0</v>
      </c>
      <c r="C279" s="62">
        <v>23958.15</v>
      </c>
      <c r="D279" s="62">
        <v>24147.45</v>
      </c>
      <c r="E279" s="62">
        <v>23942.1</v>
      </c>
      <c r="F279" s="62">
        <v>24022.05</v>
      </c>
      <c r="G279" s="62">
        <v>24015.05</v>
      </c>
      <c r="H279" s="81">
        <f t="shared" si="4"/>
        <v>-0.2369347555</v>
      </c>
      <c r="I279" s="62" t="str">
        <f t="shared" si="1"/>
        <v>CE</v>
      </c>
      <c r="J279" s="62">
        <f t="shared" si="2"/>
        <v>24100</v>
      </c>
      <c r="K279" s="9">
        <f t="shared" si="3"/>
        <v>-0.2667150844</v>
      </c>
      <c r="L279" s="113" t="s">
        <v>320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62" t="s">
        <v>316</v>
      </c>
      <c r="B280" s="112">
        <v>42935.0</v>
      </c>
      <c r="C280" s="62">
        <v>24069.2</v>
      </c>
      <c r="D280" s="62">
        <v>24180.75</v>
      </c>
      <c r="E280" s="62">
        <v>24053.7</v>
      </c>
      <c r="F280" s="62">
        <v>24152.65</v>
      </c>
      <c r="G280" s="62">
        <v>24022.05</v>
      </c>
      <c r="H280" s="81">
        <f t="shared" si="4"/>
        <v>0.1962780029</v>
      </c>
      <c r="I280" s="62" t="str">
        <f t="shared" si="1"/>
        <v>PE</v>
      </c>
      <c r="J280" s="62">
        <f t="shared" si="2"/>
        <v>24000</v>
      </c>
      <c r="K280" s="9">
        <f t="shared" si="3"/>
        <v>-0.3467086567</v>
      </c>
      <c r="L280" s="113" t="s">
        <v>322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62" t="s">
        <v>316</v>
      </c>
      <c r="B281" s="112">
        <v>42936.0</v>
      </c>
      <c r="C281" s="62">
        <v>24170.65</v>
      </c>
      <c r="D281" s="62">
        <v>24299.6</v>
      </c>
      <c r="E281" s="62">
        <v>24170.65</v>
      </c>
      <c r="F281" s="62">
        <v>24213.35</v>
      </c>
      <c r="G281" s="62">
        <v>24152.65</v>
      </c>
      <c r="H281" s="81">
        <f t="shared" si="4"/>
        <v>0.07452598369</v>
      </c>
      <c r="I281" s="62" t="str">
        <f t="shared" si="1"/>
        <v>PE</v>
      </c>
      <c r="J281" s="62">
        <f t="shared" si="2"/>
        <v>24100</v>
      </c>
      <c r="K281" s="9">
        <f t="shared" si="3"/>
        <v>-0.1766605366</v>
      </c>
      <c r="L281" s="113" t="s">
        <v>323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62" t="s">
        <v>316</v>
      </c>
      <c r="B282" s="112">
        <v>42937.0</v>
      </c>
      <c r="C282" s="62">
        <v>24231.4</v>
      </c>
      <c r="D282" s="62">
        <v>24289.3</v>
      </c>
      <c r="E282" s="62">
        <v>24066.9</v>
      </c>
      <c r="F282" s="62">
        <v>24257.05</v>
      </c>
      <c r="G282" s="62">
        <v>24213.35</v>
      </c>
      <c r="H282" s="81">
        <f t="shared" si="4"/>
        <v>0.07454565353</v>
      </c>
      <c r="I282" s="62" t="str">
        <f t="shared" si="1"/>
        <v>PE</v>
      </c>
      <c r="J282" s="62">
        <f t="shared" si="2"/>
        <v>24100</v>
      </c>
      <c r="K282" s="9">
        <f t="shared" si="3"/>
        <v>-0.1058543873</v>
      </c>
      <c r="L282" s="113" t="s">
        <v>317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62" t="s">
        <v>316</v>
      </c>
      <c r="B283" s="112">
        <v>42940.0</v>
      </c>
      <c r="C283" s="62">
        <v>24307.7</v>
      </c>
      <c r="D283" s="62">
        <v>24460.55</v>
      </c>
      <c r="E283" s="62">
        <v>24234.65</v>
      </c>
      <c r="F283" s="62">
        <v>24420.85</v>
      </c>
      <c r="G283" s="62">
        <v>24257.05</v>
      </c>
      <c r="H283" s="81">
        <f t="shared" si="4"/>
        <v>0.2088052752</v>
      </c>
      <c r="I283" s="62" t="str">
        <f t="shared" si="1"/>
        <v>PE</v>
      </c>
      <c r="J283" s="62">
        <f t="shared" si="2"/>
        <v>24200</v>
      </c>
      <c r="K283" s="9">
        <f t="shared" si="3"/>
        <v>-0.465490359</v>
      </c>
      <c r="L283" s="113" t="s">
        <v>318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62" t="s">
        <v>316</v>
      </c>
      <c r="B284" s="112">
        <v>42941.0</v>
      </c>
      <c r="C284" s="62">
        <v>24622.9</v>
      </c>
      <c r="D284" s="62">
        <v>24624.65</v>
      </c>
      <c r="E284" s="62">
        <v>24450.2</v>
      </c>
      <c r="F284" s="62">
        <v>24520.7</v>
      </c>
      <c r="G284" s="62">
        <v>24420.85</v>
      </c>
      <c r="H284" s="81">
        <f t="shared" si="4"/>
        <v>0.8273667788</v>
      </c>
      <c r="I284" s="62" t="str">
        <f t="shared" si="1"/>
        <v>PE</v>
      </c>
      <c r="J284" s="62">
        <f t="shared" si="2"/>
        <v>24500</v>
      </c>
      <c r="K284" s="9">
        <f t="shared" si="3"/>
        <v>0.4150607768</v>
      </c>
      <c r="L284" s="113" t="s">
        <v>320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62" t="s">
        <v>316</v>
      </c>
      <c r="B285" s="112">
        <v>42942.0</v>
      </c>
      <c r="C285" s="62">
        <v>24578.15</v>
      </c>
      <c r="D285" s="62">
        <v>24720.9</v>
      </c>
      <c r="E285" s="62">
        <v>24484.9</v>
      </c>
      <c r="F285" s="62">
        <v>24670.7</v>
      </c>
      <c r="G285" s="62">
        <v>24520.7</v>
      </c>
      <c r="H285" s="81">
        <f t="shared" si="4"/>
        <v>0.2342918432</v>
      </c>
      <c r="I285" s="62" t="str">
        <f t="shared" si="1"/>
        <v>PE</v>
      </c>
      <c r="J285" s="62">
        <f t="shared" si="2"/>
        <v>24500</v>
      </c>
      <c r="K285" s="9">
        <f t="shared" si="3"/>
        <v>-0.3765539717</v>
      </c>
      <c r="L285" s="113" t="s">
        <v>322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62" t="s">
        <v>316</v>
      </c>
      <c r="B286" s="112">
        <v>42943.0</v>
      </c>
      <c r="C286" s="62">
        <v>24857.5</v>
      </c>
      <c r="D286" s="62">
        <v>25032.25</v>
      </c>
      <c r="E286" s="62">
        <v>24799.4</v>
      </c>
      <c r="F286" s="62">
        <v>24922.4</v>
      </c>
      <c r="G286" s="62">
        <v>24670.7</v>
      </c>
      <c r="H286" s="81">
        <f t="shared" si="4"/>
        <v>0.7571734892</v>
      </c>
      <c r="I286" s="62" t="str">
        <f t="shared" si="1"/>
        <v>PE</v>
      </c>
      <c r="J286" s="62">
        <f t="shared" si="2"/>
        <v>24800</v>
      </c>
      <c r="K286" s="9">
        <f t="shared" si="3"/>
        <v>-0.2610882028</v>
      </c>
      <c r="L286" s="113" t="s">
        <v>323</v>
      </c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62" t="s">
        <v>316</v>
      </c>
      <c r="B287" s="112">
        <v>42944.0</v>
      </c>
      <c r="C287" s="62">
        <v>24744.55</v>
      </c>
      <c r="D287" s="62">
        <v>24859.75</v>
      </c>
      <c r="E287" s="62">
        <v>24651.05</v>
      </c>
      <c r="F287" s="62">
        <v>24811.3</v>
      </c>
      <c r="G287" s="62">
        <v>24922.4</v>
      </c>
      <c r="H287" s="81">
        <f t="shared" si="4"/>
        <v>-0.7136150611</v>
      </c>
      <c r="I287" s="62" t="str">
        <f t="shared" si="1"/>
        <v>CE</v>
      </c>
      <c r="J287" s="62">
        <f t="shared" si="2"/>
        <v>24800</v>
      </c>
      <c r="K287" s="9">
        <f t="shared" si="3"/>
        <v>-0.2697563706</v>
      </c>
      <c r="L287" s="113" t="s">
        <v>317</v>
      </c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62" t="s">
        <v>316</v>
      </c>
      <c r="B288" s="112">
        <v>42947.0</v>
      </c>
      <c r="C288" s="62">
        <v>24880.6</v>
      </c>
      <c r="D288" s="62">
        <v>25168.1</v>
      </c>
      <c r="E288" s="62">
        <v>24828.5</v>
      </c>
      <c r="F288" s="62">
        <v>25103.65</v>
      </c>
      <c r="G288" s="62">
        <v>24811.3</v>
      </c>
      <c r="H288" s="81">
        <f t="shared" si="4"/>
        <v>0.2793082184</v>
      </c>
      <c r="I288" s="62" t="str">
        <f t="shared" si="1"/>
        <v>PE</v>
      </c>
      <c r="J288" s="62">
        <f t="shared" si="2"/>
        <v>24800</v>
      </c>
      <c r="K288" s="9">
        <f t="shared" si="3"/>
        <v>-0.8964815961</v>
      </c>
      <c r="L288" s="113" t="s">
        <v>318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62" t="s">
        <v>316</v>
      </c>
      <c r="B289" s="112">
        <v>42948.0</v>
      </c>
      <c r="C289" s="62">
        <v>25152.85</v>
      </c>
      <c r="D289" s="62">
        <v>25179.5</v>
      </c>
      <c r="E289" s="62">
        <v>25000.9</v>
      </c>
      <c r="F289" s="62">
        <v>25122.8</v>
      </c>
      <c r="G289" s="62">
        <v>25103.65</v>
      </c>
      <c r="H289" s="81">
        <f t="shared" si="4"/>
        <v>0.1959874361</v>
      </c>
      <c r="I289" s="62" t="str">
        <f t="shared" si="1"/>
        <v>PE</v>
      </c>
      <c r="J289" s="62">
        <f t="shared" si="2"/>
        <v>25100</v>
      </c>
      <c r="K289" s="9">
        <f t="shared" si="3"/>
        <v>0.1194695631</v>
      </c>
      <c r="L289" s="113" t="s">
        <v>320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62" t="s">
        <v>316</v>
      </c>
      <c r="B290" s="112">
        <v>42949.0</v>
      </c>
      <c r="C290" s="62">
        <v>25190.4</v>
      </c>
      <c r="D290" s="62">
        <v>25198.8</v>
      </c>
      <c r="E290" s="62">
        <v>24926.25</v>
      </c>
      <c r="F290" s="62">
        <v>25055.2</v>
      </c>
      <c r="G290" s="62">
        <v>25122.8</v>
      </c>
      <c r="H290" s="81">
        <f t="shared" si="4"/>
        <v>0.2690782875</v>
      </c>
      <c r="I290" s="62" t="str">
        <f t="shared" si="1"/>
        <v>PE</v>
      </c>
      <c r="J290" s="62">
        <f t="shared" si="2"/>
        <v>25100</v>
      </c>
      <c r="K290" s="9">
        <f t="shared" si="3"/>
        <v>0.5367123984</v>
      </c>
      <c r="L290" s="113" t="s">
        <v>322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62" t="s">
        <v>316</v>
      </c>
      <c r="B291" s="112">
        <v>42950.0</v>
      </c>
      <c r="C291" s="62">
        <v>25002.85</v>
      </c>
      <c r="D291" s="62">
        <v>25005.15</v>
      </c>
      <c r="E291" s="62">
        <v>24619.6</v>
      </c>
      <c r="F291" s="62">
        <v>24675.05</v>
      </c>
      <c r="G291" s="62">
        <v>25055.2</v>
      </c>
      <c r="H291" s="81">
        <f t="shared" si="4"/>
        <v>-0.2089386634</v>
      </c>
      <c r="I291" s="62" t="str">
        <f t="shared" si="1"/>
        <v>CE</v>
      </c>
      <c r="J291" s="62">
        <f t="shared" si="2"/>
        <v>25100</v>
      </c>
      <c r="K291" s="9">
        <f t="shared" si="3"/>
        <v>1.31105054</v>
      </c>
      <c r="L291" s="113" t="s">
        <v>323</v>
      </c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62" t="s">
        <v>316</v>
      </c>
      <c r="B292" s="112">
        <v>42951.0</v>
      </c>
      <c r="C292" s="62">
        <v>24629.5</v>
      </c>
      <c r="D292" s="62">
        <v>24879.7</v>
      </c>
      <c r="E292" s="62">
        <v>24591.8</v>
      </c>
      <c r="F292" s="62">
        <v>24827.45</v>
      </c>
      <c r="G292" s="62">
        <v>24675.05</v>
      </c>
      <c r="H292" s="81">
        <f t="shared" si="4"/>
        <v>-0.1845994233</v>
      </c>
      <c r="I292" s="62" t="str">
        <f t="shared" si="1"/>
        <v>CE</v>
      </c>
      <c r="J292" s="62">
        <f t="shared" si="2"/>
        <v>24700</v>
      </c>
      <c r="K292" s="9">
        <f t="shared" si="3"/>
        <v>-0.803710997</v>
      </c>
      <c r="L292" s="113" t="s">
        <v>317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62" t="s">
        <v>316</v>
      </c>
      <c r="B293" s="112">
        <v>42954.0</v>
      </c>
      <c r="C293" s="62">
        <v>24854.15</v>
      </c>
      <c r="D293" s="62">
        <v>24979.35</v>
      </c>
      <c r="E293" s="62">
        <v>24844.45</v>
      </c>
      <c r="F293" s="62">
        <v>24906.35</v>
      </c>
      <c r="G293" s="62">
        <v>24827.45</v>
      </c>
      <c r="H293" s="81">
        <f t="shared" si="4"/>
        <v>0.1075422567</v>
      </c>
      <c r="I293" s="62" t="str">
        <f t="shared" si="1"/>
        <v>PE</v>
      </c>
      <c r="J293" s="62">
        <f t="shared" si="2"/>
        <v>24800</v>
      </c>
      <c r="K293" s="9">
        <f t="shared" si="3"/>
        <v>-0.2100252875</v>
      </c>
      <c r="L293" s="113" t="s">
        <v>318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62" t="s">
        <v>316</v>
      </c>
      <c r="B294" s="112">
        <v>42955.0</v>
      </c>
      <c r="C294" s="62">
        <v>24942.2</v>
      </c>
      <c r="D294" s="62">
        <v>24966.05</v>
      </c>
      <c r="E294" s="62">
        <v>24534.35</v>
      </c>
      <c r="F294" s="62">
        <v>24599.5</v>
      </c>
      <c r="G294" s="62">
        <v>24906.35</v>
      </c>
      <c r="H294" s="81">
        <f t="shared" si="4"/>
        <v>0.1439391962</v>
      </c>
      <c r="I294" s="62" t="str">
        <f t="shared" si="1"/>
        <v>PE</v>
      </c>
      <c r="J294" s="62">
        <f t="shared" si="2"/>
        <v>24800</v>
      </c>
      <c r="K294" s="9">
        <f t="shared" si="3"/>
        <v>1.373976634</v>
      </c>
      <c r="L294" s="113" t="s">
        <v>320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62" t="s">
        <v>316</v>
      </c>
      <c r="B295" s="112">
        <v>42956.0</v>
      </c>
      <c r="C295" s="62">
        <v>24519.25</v>
      </c>
      <c r="D295" s="62">
        <v>24532.4</v>
      </c>
      <c r="E295" s="62">
        <v>24328.1</v>
      </c>
      <c r="F295" s="62">
        <v>24374.6</v>
      </c>
      <c r="G295" s="62">
        <v>24599.5</v>
      </c>
      <c r="H295" s="81">
        <f t="shared" si="4"/>
        <v>-0.3262261428</v>
      </c>
      <c r="I295" s="62" t="str">
        <f t="shared" si="1"/>
        <v>CE</v>
      </c>
      <c r="J295" s="62">
        <f t="shared" si="2"/>
        <v>24600</v>
      </c>
      <c r="K295" s="9">
        <f t="shared" si="3"/>
        <v>0.5899446353</v>
      </c>
      <c r="L295" s="113" t="s">
        <v>322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62" t="s">
        <v>316</v>
      </c>
      <c r="B296" s="112">
        <v>42957.0</v>
      </c>
      <c r="C296" s="62">
        <v>24300.45</v>
      </c>
      <c r="D296" s="62">
        <v>24326.9</v>
      </c>
      <c r="E296" s="62">
        <v>23822.2</v>
      </c>
      <c r="F296" s="62">
        <v>24217.35</v>
      </c>
      <c r="G296" s="62">
        <v>24374.6</v>
      </c>
      <c r="H296" s="81">
        <f t="shared" si="4"/>
        <v>-0.3042101204</v>
      </c>
      <c r="I296" s="62" t="str">
        <f t="shared" si="1"/>
        <v>CE</v>
      </c>
      <c r="J296" s="62">
        <f t="shared" si="2"/>
        <v>24400</v>
      </c>
      <c r="K296" s="9">
        <f t="shared" si="3"/>
        <v>0.3419689759</v>
      </c>
      <c r="L296" s="113" t="s">
        <v>323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62" t="s">
        <v>316</v>
      </c>
      <c r="B297" s="112">
        <v>42958.0</v>
      </c>
      <c r="C297" s="62">
        <v>23958.25</v>
      </c>
      <c r="D297" s="62">
        <v>24191.2</v>
      </c>
      <c r="E297" s="62">
        <v>23868.3</v>
      </c>
      <c r="F297" s="62">
        <v>23985.75</v>
      </c>
      <c r="G297" s="62">
        <v>24217.35</v>
      </c>
      <c r="H297" s="81">
        <f t="shared" si="4"/>
        <v>-1.069894105</v>
      </c>
      <c r="I297" s="62" t="str">
        <f t="shared" si="1"/>
        <v>CE</v>
      </c>
      <c r="J297" s="62">
        <f t="shared" si="2"/>
        <v>24100</v>
      </c>
      <c r="K297" s="9">
        <f t="shared" si="3"/>
        <v>-0.1147830079</v>
      </c>
      <c r="L297" s="113" t="s">
        <v>317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62" t="s">
        <v>316</v>
      </c>
      <c r="B298" s="112">
        <v>42961.0</v>
      </c>
      <c r="C298" s="62">
        <v>24051.05</v>
      </c>
      <c r="D298" s="62">
        <v>24212.15</v>
      </c>
      <c r="E298" s="62">
        <v>24038.15</v>
      </c>
      <c r="F298" s="62">
        <v>24115.75</v>
      </c>
      <c r="G298" s="62">
        <v>23985.75</v>
      </c>
      <c r="H298" s="81">
        <f t="shared" si="4"/>
        <v>0.2722449788</v>
      </c>
      <c r="I298" s="62" t="str">
        <f t="shared" si="1"/>
        <v>PE</v>
      </c>
      <c r="J298" s="62">
        <f t="shared" si="2"/>
        <v>24000</v>
      </c>
      <c r="K298" s="9">
        <f t="shared" si="3"/>
        <v>-0.2690111243</v>
      </c>
      <c r="L298" s="113" t="s">
        <v>318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62" t="s">
        <v>316</v>
      </c>
      <c r="B299" s="112">
        <v>42963.0</v>
      </c>
      <c r="C299" s="62">
        <v>24188.75</v>
      </c>
      <c r="D299" s="62">
        <v>24461.2</v>
      </c>
      <c r="E299" s="62">
        <v>23947.45</v>
      </c>
      <c r="F299" s="62">
        <v>24437.7</v>
      </c>
      <c r="G299" s="62">
        <v>24115.75</v>
      </c>
      <c r="H299" s="81">
        <f t="shared" si="4"/>
        <v>0.3027067373</v>
      </c>
      <c r="I299" s="62" t="str">
        <f t="shared" si="1"/>
        <v>PE</v>
      </c>
      <c r="J299" s="62">
        <f t="shared" si="2"/>
        <v>24100</v>
      </c>
      <c r="K299" s="9">
        <f t="shared" si="3"/>
        <v>-1.029197457</v>
      </c>
      <c r="L299" s="113" t="s">
        <v>322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62" t="s">
        <v>316</v>
      </c>
      <c r="B300" s="112">
        <v>42964.0</v>
      </c>
      <c r="C300" s="62">
        <v>24495.2</v>
      </c>
      <c r="D300" s="62">
        <v>24496.2</v>
      </c>
      <c r="E300" s="62">
        <v>24121.55</v>
      </c>
      <c r="F300" s="62">
        <v>24237.25</v>
      </c>
      <c r="G300" s="62">
        <v>24437.7</v>
      </c>
      <c r="H300" s="81">
        <f t="shared" si="4"/>
        <v>0.235292192</v>
      </c>
      <c r="I300" s="62" t="str">
        <f t="shared" si="1"/>
        <v>PE</v>
      </c>
      <c r="J300" s="62">
        <f t="shared" si="2"/>
        <v>24400</v>
      </c>
      <c r="K300" s="9">
        <f t="shared" si="3"/>
        <v>1.053063457</v>
      </c>
      <c r="L300" s="113" t="s">
        <v>323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62" t="s">
        <v>316</v>
      </c>
      <c r="B301" s="112">
        <v>42965.0</v>
      </c>
      <c r="C301" s="62">
        <v>24125.3</v>
      </c>
      <c r="D301" s="62">
        <v>24130.15</v>
      </c>
      <c r="E301" s="62">
        <v>23925.95</v>
      </c>
      <c r="F301" s="62">
        <v>24074.45</v>
      </c>
      <c r="G301" s="62">
        <v>24237.25</v>
      </c>
      <c r="H301" s="81">
        <f t="shared" si="4"/>
        <v>-0.4618923351</v>
      </c>
      <c r="I301" s="62" t="str">
        <f t="shared" si="1"/>
        <v>CE</v>
      </c>
      <c r="J301" s="62">
        <f t="shared" si="2"/>
        <v>24200</v>
      </c>
      <c r="K301" s="9">
        <f t="shared" si="3"/>
        <v>0.210774581</v>
      </c>
      <c r="L301" s="113" t="s">
        <v>317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62" t="s">
        <v>316</v>
      </c>
      <c r="B302" s="112">
        <v>42968.0</v>
      </c>
      <c r="C302" s="62">
        <v>24140.55</v>
      </c>
      <c r="D302" s="62">
        <v>24258.95</v>
      </c>
      <c r="E302" s="62">
        <v>23882.25</v>
      </c>
      <c r="F302" s="62">
        <v>23936.5</v>
      </c>
      <c r="G302" s="62">
        <v>24074.45</v>
      </c>
      <c r="H302" s="81">
        <f t="shared" si="4"/>
        <v>0.2745649433</v>
      </c>
      <c r="I302" s="62" t="str">
        <f t="shared" si="1"/>
        <v>PE</v>
      </c>
      <c r="J302" s="62">
        <f t="shared" si="2"/>
        <v>24000</v>
      </c>
      <c r="K302" s="9">
        <f t="shared" si="3"/>
        <v>0.8452582895</v>
      </c>
      <c r="L302" s="113" t="s">
        <v>318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62" t="s">
        <v>316</v>
      </c>
      <c r="B303" s="112">
        <v>42969.0</v>
      </c>
      <c r="C303" s="62">
        <v>24080.6</v>
      </c>
      <c r="D303" s="62">
        <v>24127.45</v>
      </c>
      <c r="E303" s="62">
        <v>23852.65</v>
      </c>
      <c r="F303" s="62">
        <v>23974.45</v>
      </c>
      <c r="G303" s="62">
        <v>23936.5</v>
      </c>
      <c r="H303" s="81">
        <f t="shared" si="4"/>
        <v>0.6020094834</v>
      </c>
      <c r="I303" s="62" t="str">
        <f t="shared" si="1"/>
        <v>PE</v>
      </c>
      <c r="J303" s="62">
        <f t="shared" si="2"/>
        <v>24000</v>
      </c>
      <c r="K303" s="9">
        <f t="shared" si="3"/>
        <v>0.4408112755</v>
      </c>
      <c r="L303" s="113" t="s">
        <v>320</v>
      </c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62" t="s">
        <v>316</v>
      </c>
      <c r="B304" s="112">
        <v>42970.0</v>
      </c>
      <c r="C304" s="62">
        <v>24084.95</v>
      </c>
      <c r="D304" s="62">
        <v>24350.0</v>
      </c>
      <c r="E304" s="62">
        <v>24074.15</v>
      </c>
      <c r="F304" s="62">
        <v>24316.8</v>
      </c>
      <c r="G304" s="62">
        <v>23974.45</v>
      </c>
      <c r="H304" s="81">
        <f t="shared" si="4"/>
        <v>0.4609073409</v>
      </c>
      <c r="I304" s="62" t="str">
        <f t="shared" si="1"/>
        <v>PE</v>
      </c>
      <c r="J304" s="62">
        <f t="shared" si="2"/>
        <v>24000</v>
      </c>
      <c r="K304" s="9">
        <f t="shared" si="3"/>
        <v>-0.9626343422</v>
      </c>
      <c r="L304" s="113" t="s">
        <v>322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62" t="s">
        <v>316</v>
      </c>
      <c r="B305" s="112">
        <v>42971.0</v>
      </c>
      <c r="C305" s="62">
        <v>24374.75</v>
      </c>
      <c r="D305" s="62">
        <v>24411.05</v>
      </c>
      <c r="E305" s="62">
        <v>24224.85</v>
      </c>
      <c r="F305" s="62">
        <v>24274.2</v>
      </c>
      <c r="G305" s="62">
        <v>24316.8</v>
      </c>
      <c r="H305" s="81">
        <f t="shared" si="4"/>
        <v>0.2383126069</v>
      </c>
      <c r="I305" s="62" t="str">
        <f t="shared" si="1"/>
        <v>PE</v>
      </c>
      <c r="J305" s="62">
        <f t="shared" si="2"/>
        <v>24300</v>
      </c>
      <c r="K305" s="9">
        <f t="shared" si="3"/>
        <v>0.4125170515</v>
      </c>
      <c r="L305" s="113" t="s">
        <v>323</v>
      </c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62" t="s">
        <v>316</v>
      </c>
      <c r="B306" s="112">
        <v>42975.0</v>
      </c>
      <c r="C306" s="62">
        <v>24351.25</v>
      </c>
      <c r="D306" s="62">
        <v>24422.45</v>
      </c>
      <c r="E306" s="62">
        <v>24301.35</v>
      </c>
      <c r="F306" s="62">
        <v>24377.1</v>
      </c>
      <c r="G306" s="62">
        <v>24274.2</v>
      </c>
      <c r="H306" s="81">
        <f t="shared" si="4"/>
        <v>0.317415198</v>
      </c>
      <c r="I306" s="62" t="str">
        <f t="shared" si="1"/>
        <v>PE</v>
      </c>
      <c r="J306" s="62">
        <f t="shared" si="2"/>
        <v>24300</v>
      </c>
      <c r="K306" s="9">
        <f t="shared" si="3"/>
        <v>-0.1061547149</v>
      </c>
      <c r="L306" s="113" t="s">
        <v>318</v>
      </c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62" t="s">
        <v>316</v>
      </c>
      <c r="B307" s="112">
        <v>42976.0</v>
      </c>
      <c r="C307" s="62">
        <v>24302.0</v>
      </c>
      <c r="D307" s="62">
        <v>24320.95</v>
      </c>
      <c r="E307" s="62">
        <v>24103.3</v>
      </c>
      <c r="F307" s="62">
        <v>24128.95</v>
      </c>
      <c r="G307" s="62">
        <v>24377.1</v>
      </c>
      <c r="H307" s="81">
        <f t="shared" si="4"/>
        <v>-0.3080760222</v>
      </c>
      <c r="I307" s="62" t="str">
        <f t="shared" si="1"/>
        <v>CE</v>
      </c>
      <c r="J307" s="62">
        <f t="shared" si="2"/>
        <v>24400</v>
      </c>
      <c r="K307" s="9">
        <f t="shared" si="3"/>
        <v>0.7120813102</v>
      </c>
      <c r="L307" s="113" t="s">
        <v>320</v>
      </c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62" t="s">
        <v>316</v>
      </c>
      <c r="B308" s="112">
        <v>42977.0</v>
      </c>
      <c r="C308" s="62">
        <v>24253.05</v>
      </c>
      <c r="D308" s="62">
        <v>24384.1</v>
      </c>
      <c r="E308" s="62">
        <v>24241.3</v>
      </c>
      <c r="F308" s="62">
        <v>24308.7</v>
      </c>
      <c r="G308" s="62">
        <v>24128.95</v>
      </c>
      <c r="H308" s="81">
        <f t="shared" si="4"/>
        <v>0.5143199352</v>
      </c>
      <c r="I308" s="62" t="str">
        <f t="shared" si="1"/>
        <v>PE</v>
      </c>
      <c r="J308" s="62">
        <f t="shared" si="2"/>
        <v>24200</v>
      </c>
      <c r="K308" s="9">
        <f t="shared" si="3"/>
        <v>-0.2294556767</v>
      </c>
      <c r="L308" s="113" t="s">
        <v>322</v>
      </c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62" t="s">
        <v>316</v>
      </c>
      <c r="B309" s="112">
        <v>42978.0</v>
      </c>
      <c r="C309" s="62">
        <v>24354.35</v>
      </c>
      <c r="D309" s="62">
        <v>24354.35</v>
      </c>
      <c r="E309" s="62">
        <v>24207.7</v>
      </c>
      <c r="F309" s="62">
        <v>24318.4</v>
      </c>
      <c r="G309" s="62">
        <v>24308.7</v>
      </c>
      <c r="H309" s="81">
        <f t="shared" si="4"/>
        <v>0.1877928478</v>
      </c>
      <c r="I309" s="62" t="str">
        <f t="shared" si="1"/>
        <v>PE</v>
      </c>
      <c r="J309" s="62">
        <f t="shared" si="2"/>
        <v>24300</v>
      </c>
      <c r="K309" s="9">
        <f t="shared" si="3"/>
        <v>0.1476122335</v>
      </c>
      <c r="L309" s="113" t="s">
        <v>323</v>
      </c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62" t="s">
        <v>316</v>
      </c>
      <c r="B310" s="112">
        <v>42979.0</v>
      </c>
      <c r="C310" s="62">
        <v>24389.2</v>
      </c>
      <c r="D310" s="62">
        <v>24494.35</v>
      </c>
      <c r="E310" s="62">
        <v>24319.2</v>
      </c>
      <c r="F310" s="62">
        <v>24434.0</v>
      </c>
      <c r="G310" s="62">
        <v>24318.4</v>
      </c>
      <c r="H310" s="81">
        <f t="shared" si="4"/>
        <v>0.2911375748</v>
      </c>
      <c r="I310" s="62" t="str">
        <f t="shared" si="1"/>
        <v>PE</v>
      </c>
      <c r="J310" s="62">
        <f t="shared" si="2"/>
        <v>24300</v>
      </c>
      <c r="K310" s="9">
        <f t="shared" si="3"/>
        <v>-0.1836878618</v>
      </c>
      <c r="L310" s="113" t="s">
        <v>317</v>
      </c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62" t="s">
        <v>316</v>
      </c>
      <c r="B311" s="112">
        <v>42982.0</v>
      </c>
      <c r="C311" s="62">
        <v>24456.3</v>
      </c>
      <c r="D311" s="62">
        <v>24459.35</v>
      </c>
      <c r="E311" s="62">
        <v>24156.4</v>
      </c>
      <c r="F311" s="62">
        <v>24236.85</v>
      </c>
      <c r="G311" s="62">
        <v>24434.0</v>
      </c>
      <c r="H311" s="81">
        <f t="shared" si="4"/>
        <v>0.09126626831</v>
      </c>
      <c r="I311" s="62" t="str">
        <f t="shared" si="1"/>
        <v>PE</v>
      </c>
      <c r="J311" s="62">
        <f t="shared" si="2"/>
        <v>24400</v>
      </c>
      <c r="K311" s="9">
        <f t="shared" si="3"/>
        <v>0.8973148023</v>
      </c>
      <c r="L311" s="113" t="s">
        <v>318</v>
      </c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62" t="s">
        <v>316</v>
      </c>
      <c r="B312" s="112">
        <v>42983.0</v>
      </c>
      <c r="C312" s="62">
        <v>24272.6</v>
      </c>
      <c r="D312" s="62">
        <v>24388.05</v>
      </c>
      <c r="E312" s="62">
        <v>24256.3</v>
      </c>
      <c r="F312" s="62">
        <v>24328.3</v>
      </c>
      <c r="G312" s="62">
        <v>24236.85</v>
      </c>
      <c r="H312" s="81">
        <f t="shared" si="4"/>
        <v>0.1475026664</v>
      </c>
      <c r="I312" s="62" t="str">
        <f t="shared" si="1"/>
        <v>PE</v>
      </c>
      <c r="J312" s="62">
        <f t="shared" si="2"/>
        <v>24200</v>
      </c>
      <c r="K312" s="9">
        <f t="shared" si="3"/>
        <v>-0.2294768587</v>
      </c>
      <c r="L312" s="113" t="s">
        <v>320</v>
      </c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62" t="s">
        <v>316</v>
      </c>
      <c r="B313" s="112">
        <v>42984.0</v>
      </c>
      <c r="C313" s="62">
        <v>24192.4</v>
      </c>
      <c r="D313" s="62">
        <v>24331.3</v>
      </c>
      <c r="E313" s="62">
        <v>24151.1</v>
      </c>
      <c r="F313" s="62">
        <v>24279.15</v>
      </c>
      <c r="G313" s="62">
        <v>24328.3</v>
      </c>
      <c r="H313" s="81">
        <f t="shared" si="4"/>
        <v>-0.5586086985</v>
      </c>
      <c r="I313" s="62" t="str">
        <f t="shared" si="1"/>
        <v>CE</v>
      </c>
      <c r="J313" s="62">
        <f t="shared" si="2"/>
        <v>24300</v>
      </c>
      <c r="K313" s="9">
        <f t="shared" si="3"/>
        <v>-0.3585836874</v>
      </c>
      <c r="L313" s="113" t="s">
        <v>322</v>
      </c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62" t="s">
        <v>316</v>
      </c>
      <c r="B314" s="112">
        <v>42985.0</v>
      </c>
      <c r="C314" s="62">
        <v>24324.85</v>
      </c>
      <c r="D314" s="62">
        <v>24413.1</v>
      </c>
      <c r="E314" s="62">
        <v>24246.9</v>
      </c>
      <c r="F314" s="62">
        <v>24304.9</v>
      </c>
      <c r="G314" s="62">
        <v>24279.15</v>
      </c>
      <c r="H314" s="81">
        <f t="shared" si="4"/>
        <v>0.1882273473</v>
      </c>
      <c r="I314" s="62" t="str">
        <f t="shared" si="1"/>
        <v>PE</v>
      </c>
      <c r="J314" s="62">
        <f t="shared" si="2"/>
        <v>24200</v>
      </c>
      <c r="K314" s="9">
        <f t="shared" si="3"/>
        <v>0.08201489423</v>
      </c>
      <c r="L314" s="113" t="s">
        <v>323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62" t="s">
        <v>316</v>
      </c>
      <c r="B315" s="112">
        <v>42986.0</v>
      </c>
      <c r="C315" s="62">
        <v>24409.5</v>
      </c>
      <c r="D315" s="62">
        <v>24419.25</v>
      </c>
      <c r="E315" s="62">
        <v>24273.0</v>
      </c>
      <c r="F315" s="62">
        <v>24370.8</v>
      </c>
      <c r="G315" s="62">
        <v>24304.9</v>
      </c>
      <c r="H315" s="81">
        <f t="shared" si="4"/>
        <v>0.4303658933</v>
      </c>
      <c r="I315" s="62" t="str">
        <f t="shared" si="1"/>
        <v>PE</v>
      </c>
      <c r="J315" s="62">
        <f t="shared" si="2"/>
        <v>24300</v>
      </c>
      <c r="K315" s="9">
        <f t="shared" si="3"/>
        <v>0.1585448289</v>
      </c>
      <c r="L315" s="113" t="s">
        <v>317</v>
      </c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62" t="s">
        <v>316</v>
      </c>
      <c r="B316" s="112">
        <v>42989.0</v>
      </c>
      <c r="C316" s="62">
        <v>24468.5</v>
      </c>
      <c r="D316" s="62">
        <v>24735.35</v>
      </c>
      <c r="E316" s="62">
        <v>24458.25</v>
      </c>
      <c r="F316" s="62">
        <v>24672.25</v>
      </c>
      <c r="G316" s="62">
        <v>24370.8</v>
      </c>
      <c r="H316" s="81">
        <f t="shared" si="4"/>
        <v>0.4008895892</v>
      </c>
      <c r="I316" s="62" t="str">
        <f t="shared" si="1"/>
        <v>PE</v>
      </c>
      <c r="J316" s="62">
        <f t="shared" si="2"/>
        <v>24400</v>
      </c>
      <c r="K316" s="9">
        <f t="shared" si="3"/>
        <v>-0.8327032716</v>
      </c>
      <c r="L316" s="113" t="s">
        <v>318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62" t="s">
        <v>316</v>
      </c>
      <c r="B317" s="112">
        <v>42990.0</v>
      </c>
      <c r="C317" s="62">
        <v>24779.15</v>
      </c>
      <c r="D317" s="62">
        <v>24821.35</v>
      </c>
      <c r="E317" s="62">
        <v>24653.6</v>
      </c>
      <c r="F317" s="62">
        <v>24784.7</v>
      </c>
      <c r="G317" s="62">
        <v>24672.25</v>
      </c>
      <c r="H317" s="81">
        <f t="shared" si="4"/>
        <v>0.4332803048</v>
      </c>
      <c r="I317" s="62" t="str">
        <f t="shared" si="1"/>
        <v>PE</v>
      </c>
      <c r="J317" s="62">
        <f t="shared" si="2"/>
        <v>24700</v>
      </c>
      <c r="K317" s="9">
        <f t="shared" si="3"/>
        <v>-0.02239786272</v>
      </c>
      <c r="L317" s="113" t="s">
        <v>320</v>
      </c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62" t="s">
        <v>316</v>
      </c>
      <c r="B318" s="112">
        <v>42991.0</v>
      </c>
      <c r="C318" s="62">
        <v>24818.35</v>
      </c>
      <c r="D318" s="62">
        <v>24948.8</v>
      </c>
      <c r="E318" s="62">
        <v>24737.8</v>
      </c>
      <c r="F318" s="62">
        <v>24831.8</v>
      </c>
      <c r="G318" s="62">
        <v>24784.7</v>
      </c>
      <c r="H318" s="81">
        <f t="shared" si="4"/>
        <v>0.1357692447</v>
      </c>
      <c r="I318" s="62" t="str">
        <f t="shared" si="1"/>
        <v>PE</v>
      </c>
      <c r="J318" s="62">
        <f t="shared" si="2"/>
        <v>24700</v>
      </c>
      <c r="K318" s="9">
        <f t="shared" si="3"/>
        <v>-0.05419377195</v>
      </c>
      <c r="L318" s="113" t="s">
        <v>322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62" t="s">
        <v>316</v>
      </c>
      <c r="B319" s="112">
        <v>42992.0</v>
      </c>
      <c r="C319" s="62">
        <v>24857.25</v>
      </c>
      <c r="D319" s="62">
        <v>24994.3</v>
      </c>
      <c r="E319" s="62">
        <v>24815.5</v>
      </c>
      <c r="F319" s="62">
        <v>24912.25</v>
      </c>
      <c r="G319" s="62">
        <v>24831.8</v>
      </c>
      <c r="H319" s="81">
        <f t="shared" si="4"/>
        <v>0.1024895497</v>
      </c>
      <c r="I319" s="62" t="str">
        <f t="shared" si="1"/>
        <v>PE</v>
      </c>
      <c r="J319" s="62">
        <f t="shared" si="2"/>
        <v>24800</v>
      </c>
      <c r="K319" s="9">
        <f t="shared" si="3"/>
        <v>-0.2212634141</v>
      </c>
      <c r="L319" s="113" t="s">
        <v>323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62" t="s">
        <v>316</v>
      </c>
      <c r="B320" s="112">
        <v>42993.0</v>
      </c>
      <c r="C320" s="62">
        <v>24840.3</v>
      </c>
      <c r="D320" s="62">
        <v>24916.85</v>
      </c>
      <c r="E320" s="62">
        <v>24791.55</v>
      </c>
      <c r="F320" s="62">
        <v>24844.3</v>
      </c>
      <c r="G320" s="62">
        <v>24912.25</v>
      </c>
      <c r="H320" s="81">
        <f t="shared" si="4"/>
        <v>-0.2888137362</v>
      </c>
      <c r="I320" s="62" t="str">
        <f t="shared" si="1"/>
        <v>CE</v>
      </c>
      <c r="J320" s="62">
        <f t="shared" si="2"/>
        <v>24900</v>
      </c>
      <c r="K320" s="9">
        <f t="shared" si="3"/>
        <v>-0.0161028651</v>
      </c>
      <c r="L320" s="113" t="s">
        <v>317</v>
      </c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62" t="s">
        <v>316</v>
      </c>
      <c r="B321" s="112">
        <v>42996.0</v>
      </c>
      <c r="C321" s="62">
        <v>24948.15</v>
      </c>
      <c r="D321" s="62">
        <v>25105.35</v>
      </c>
      <c r="E321" s="62">
        <v>24941.75</v>
      </c>
      <c r="F321" s="62">
        <v>25046.9</v>
      </c>
      <c r="G321" s="62">
        <v>24844.3</v>
      </c>
      <c r="H321" s="81">
        <f t="shared" si="4"/>
        <v>0.4180033247</v>
      </c>
      <c r="I321" s="62" t="str">
        <f t="shared" si="1"/>
        <v>PE</v>
      </c>
      <c r="J321" s="62">
        <f t="shared" si="2"/>
        <v>24800</v>
      </c>
      <c r="K321" s="9">
        <f t="shared" si="3"/>
        <v>-0.3958209326</v>
      </c>
      <c r="L321" s="113" t="s">
        <v>318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62" t="s">
        <v>316</v>
      </c>
      <c r="B322" s="112">
        <v>42997.0</v>
      </c>
      <c r="C322" s="62">
        <v>25059.75</v>
      </c>
      <c r="D322" s="62">
        <v>25103.45</v>
      </c>
      <c r="E322" s="62">
        <v>24993.0</v>
      </c>
      <c r="F322" s="62">
        <v>25041.55</v>
      </c>
      <c r="G322" s="62">
        <v>25046.9</v>
      </c>
      <c r="H322" s="81">
        <f t="shared" si="4"/>
        <v>0.05130375416</v>
      </c>
      <c r="I322" s="62" t="str">
        <f t="shared" si="1"/>
        <v>PE</v>
      </c>
      <c r="J322" s="62">
        <f t="shared" si="2"/>
        <v>25000</v>
      </c>
      <c r="K322" s="9">
        <f t="shared" si="3"/>
        <v>0.07262642285</v>
      </c>
      <c r="L322" s="113" t="s">
        <v>320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62" t="s">
        <v>316</v>
      </c>
      <c r="B323" s="112">
        <v>42998.0</v>
      </c>
      <c r="C323" s="62">
        <v>24984.65</v>
      </c>
      <c r="D323" s="62">
        <v>25052.6</v>
      </c>
      <c r="E323" s="62">
        <v>24938.3</v>
      </c>
      <c r="F323" s="62">
        <v>24965.05</v>
      </c>
      <c r="G323" s="62">
        <v>25041.55</v>
      </c>
      <c r="H323" s="81">
        <f t="shared" si="4"/>
        <v>-0.2272223564</v>
      </c>
      <c r="I323" s="62" t="str">
        <f t="shared" si="1"/>
        <v>CE</v>
      </c>
      <c r="J323" s="62">
        <f t="shared" si="2"/>
        <v>25100</v>
      </c>
      <c r="K323" s="9">
        <f t="shared" si="3"/>
        <v>0.07844816717</v>
      </c>
      <c r="L323" s="113" t="s">
        <v>322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62" t="s">
        <v>316</v>
      </c>
      <c r="B324" s="112">
        <v>42999.0</v>
      </c>
      <c r="C324" s="62">
        <v>24934.1</v>
      </c>
      <c r="D324" s="62">
        <v>24992.5</v>
      </c>
      <c r="E324" s="62">
        <v>24706.45</v>
      </c>
      <c r="F324" s="62">
        <v>24799.25</v>
      </c>
      <c r="G324" s="62">
        <v>24965.05</v>
      </c>
      <c r="H324" s="81">
        <f t="shared" si="4"/>
        <v>-0.1239733147</v>
      </c>
      <c r="I324" s="62" t="str">
        <f t="shared" si="1"/>
        <v>CE</v>
      </c>
      <c r="J324" s="62">
        <f t="shared" si="2"/>
        <v>25000</v>
      </c>
      <c r="K324" s="9">
        <f t="shared" si="3"/>
        <v>0.5408256163</v>
      </c>
      <c r="L324" s="113" t="s">
        <v>323</v>
      </c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62" t="s">
        <v>316</v>
      </c>
      <c r="B325" s="112">
        <v>43000.0</v>
      </c>
      <c r="C325" s="62">
        <v>24704.55</v>
      </c>
      <c r="D325" s="62">
        <v>24709.7</v>
      </c>
      <c r="E325" s="62">
        <v>24340.0</v>
      </c>
      <c r="F325" s="62">
        <v>24368.85</v>
      </c>
      <c r="G325" s="62">
        <v>24799.25</v>
      </c>
      <c r="H325" s="81">
        <f t="shared" si="4"/>
        <v>-0.3818663871</v>
      </c>
      <c r="I325" s="62" t="str">
        <f t="shared" si="1"/>
        <v>CE</v>
      </c>
      <c r="J325" s="62">
        <f t="shared" si="2"/>
        <v>24800</v>
      </c>
      <c r="K325" s="9">
        <f t="shared" si="3"/>
        <v>1.358858996</v>
      </c>
      <c r="L325" s="113" t="s">
        <v>317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62" t="s">
        <v>316</v>
      </c>
      <c r="B326" s="112">
        <v>43003.0</v>
      </c>
      <c r="C326" s="62">
        <v>24361.55</v>
      </c>
      <c r="D326" s="62">
        <v>24363.8</v>
      </c>
      <c r="E326" s="62">
        <v>24015.45</v>
      </c>
      <c r="F326" s="62">
        <v>24165.05</v>
      </c>
      <c r="G326" s="62">
        <v>24368.85</v>
      </c>
      <c r="H326" s="81">
        <f t="shared" si="4"/>
        <v>-0.02995627615</v>
      </c>
      <c r="I326" s="62" t="str">
        <f t="shared" si="1"/>
        <v>CE</v>
      </c>
      <c r="J326" s="62">
        <f t="shared" si="2"/>
        <v>24500</v>
      </c>
      <c r="K326" s="9">
        <f t="shared" si="3"/>
        <v>0.8065989233</v>
      </c>
      <c r="L326" s="113" t="s">
        <v>318</v>
      </c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62" t="s">
        <v>316</v>
      </c>
      <c r="B327" s="112">
        <v>43004.0</v>
      </c>
      <c r="C327" s="62">
        <v>24105.6</v>
      </c>
      <c r="D327" s="62">
        <v>24236.95</v>
      </c>
      <c r="E327" s="62">
        <v>24017.4</v>
      </c>
      <c r="F327" s="62">
        <v>24199.15</v>
      </c>
      <c r="G327" s="62">
        <v>24165.05</v>
      </c>
      <c r="H327" s="81">
        <f t="shared" si="4"/>
        <v>-0.2460164577</v>
      </c>
      <c r="I327" s="62" t="str">
        <f t="shared" si="1"/>
        <v>CE</v>
      </c>
      <c r="J327" s="62">
        <f t="shared" si="2"/>
        <v>24200</v>
      </c>
      <c r="K327" s="9">
        <f t="shared" si="3"/>
        <v>-0.3880840966</v>
      </c>
      <c r="L327" s="113" t="s">
        <v>320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62" t="s">
        <v>316</v>
      </c>
      <c r="B328" s="112">
        <v>43005.0</v>
      </c>
      <c r="C328" s="62">
        <v>24308.7</v>
      </c>
      <c r="D328" s="62">
        <v>24331.85</v>
      </c>
      <c r="E328" s="62">
        <v>23766.6</v>
      </c>
      <c r="F328" s="62">
        <v>23812.95</v>
      </c>
      <c r="G328" s="62">
        <v>24199.15</v>
      </c>
      <c r="H328" s="81">
        <f t="shared" si="4"/>
        <v>0.4527018511</v>
      </c>
      <c r="I328" s="62" t="str">
        <f t="shared" si="1"/>
        <v>PE</v>
      </c>
      <c r="J328" s="62">
        <f t="shared" si="2"/>
        <v>24200</v>
      </c>
      <c r="K328" s="9">
        <f t="shared" si="3"/>
        <v>2.039393304</v>
      </c>
      <c r="L328" s="113" t="s">
        <v>322</v>
      </c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62" t="s">
        <v>316</v>
      </c>
      <c r="B329" s="112">
        <v>43006.0</v>
      </c>
      <c r="C329" s="62">
        <v>23804.05</v>
      </c>
      <c r="D329" s="62">
        <v>24074.2</v>
      </c>
      <c r="E329" s="62">
        <v>23611.1</v>
      </c>
      <c r="F329" s="62">
        <v>24008.15</v>
      </c>
      <c r="G329" s="62">
        <v>23812.95</v>
      </c>
      <c r="H329" s="81">
        <f t="shared" si="4"/>
        <v>-0.03737462179</v>
      </c>
      <c r="I329" s="62" t="str">
        <f t="shared" si="1"/>
        <v>CE</v>
      </c>
      <c r="J329" s="62">
        <f t="shared" si="2"/>
        <v>23900</v>
      </c>
      <c r="K329" s="9">
        <f t="shared" si="3"/>
        <v>-0.8574171202</v>
      </c>
      <c r="L329" s="113" t="s">
        <v>323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62" t="s">
        <v>316</v>
      </c>
      <c r="B330" s="112">
        <v>43007.0</v>
      </c>
      <c r="C330" s="62">
        <v>24114.0</v>
      </c>
      <c r="D330" s="62">
        <v>24227.45</v>
      </c>
      <c r="E330" s="62">
        <v>24004.8</v>
      </c>
      <c r="F330" s="62">
        <v>24053.0</v>
      </c>
      <c r="G330" s="62">
        <v>24008.15</v>
      </c>
      <c r="H330" s="81">
        <f t="shared" si="4"/>
        <v>0.4408919471</v>
      </c>
      <c r="I330" s="62" t="str">
        <f t="shared" si="1"/>
        <v>PE</v>
      </c>
      <c r="J330" s="62">
        <f t="shared" si="2"/>
        <v>24000</v>
      </c>
      <c r="K330" s="9">
        <f t="shared" si="3"/>
        <v>0.2529650825</v>
      </c>
      <c r="L330" s="113" t="s">
        <v>317</v>
      </c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62" t="s">
        <v>316</v>
      </c>
      <c r="B331" s="112">
        <v>43011.0</v>
      </c>
      <c r="C331" s="62">
        <v>24200.6</v>
      </c>
      <c r="D331" s="62">
        <v>24226.8</v>
      </c>
      <c r="E331" s="62">
        <v>24007.25</v>
      </c>
      <c r="F331" s="62">
        <v>24103.4</v>
      </c>
      <c r="G331" s="62">
        <v>24053.0</v>
      </c>
      <c r="H331" s="81">
        <f t="shared" si="4"/>
        <v>0.6136448676</v>
      </c>
      <c r="I331" s="62" t="str">
        <f t="shared" si="1"/>
        <v>PE</v>
      </c>
      <c r="J331" s="62">
        <f t="shared" si="2"/>
        <v>24100</v>
      </c>
      <c r="K331" s="9">
        <f t="shared" si="3"/>
        <v>0.4016429345</v>
      </c>
      <c r="L331" s="113" t="s">
        <v>320</v>
      </c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62" t="s">
        <v>316</v>
      </c>
      <c r="B332" s="112">
        <v>43012.0</v>
      </c>
      <c r="C332" s="62">
        <v>24124.15</v>
      </c>
      <c r="D332" s="62">
        <v>24230.45</v>
      </c>
      <c r="E332" s="62">
        <v>24058.65</v>
      </c>
      <c r="F332" s="62">
        <v>24113.3</v>
      </c>
      <c r="G332" s="62">
        <v>24103.4</v>
      </c>
      <c r="H332" s="81">
        <f t="shared" si="4"/>
        <v>0.08608743995</v>
      </c>
      <c r="I332" s="62" t="str">
        <f t="shared" si="1"/>
        <v>PE</v>
      </c>
      <c r="J332" s="62">
        <f t="shared" si="2"/>
        <v>24000</v>
      </c>
      <c r="K332" s="9">
        <f t="shared" si="3"/>
        <v>0.0449756779</v>
      </c>
      <c r="L332" s="113" t="s">
        <v>322</v>
      </c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62" t="s">
        <v>316</v>
      </c>
      <c r="B333" s="112">
        <v>43013.0</v>
      </c>
      <c r="C333" s="62">
        <v>24114.75</v>
      </c>
      <c r="D333" s="62">
        <v>24188.3</v>
      </c>
      <c r="E333" s="62">
        <v>24033.35</v>
      </c>
      <c r="F333" s="62">
        <v>24058.05</v>
      </c>
      <c r="G333" s="62">
        <v>24113.3</v>
      </c>
      <c r="H333" s="81">
        <f t="shared" si="4"/>
        <v>0.006013278979</v>
      </c>
      <c r="I333" s="62" t="str">
        <f t="shared" si="1"/>
        <v>PE</v>
      </c>
      <c r="J333" s="62">
        <f t="shared" si="2"/>
        <v>24000</v>
      </c>
      <c r="K333" s="9">
        <f t="shared" si="3"/>
        <v>0.2351258047</v>
      </c>
      <c r="L333" s="113" t="s">
        <v>323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62" t="s">
        <v>316</v>
      </c>
      <c r="B334" s="112">
        <v>43014.0</v>
      </c>
      <c r="C334" s="62">
        <v>24083.55</v>
      </c>
      <c r="D334" s="62">
        <v>24242.05</v>
      </c>
      <c r="E334" s="62">
        <v>24074.35</v>
      </c>
      <c r="F334" s="62">
        <v>24190.0</v>
      </c>
      <c r="G334" s="62">
        <v>24058.05</v>
      </c>
      <c r="H334" s="81">
        <f t="shared" si="4"/>
        <v>0.1059936279</v>
      </c>
      <c r="I334" s="62" t="str">
        <f t="shared" si="1"/>
        <v>PE</v>
      </c>
      <c r="J334" s="62">
        <f t="shared" si="2"/>
        <v>24000</v>
      </c>
      <c r="K334" s="9">
        <f t="shared" si="3"/>
        <v>-0.4420029439</v>
      </c>
      <c r="L334" s="113" t="s">
        <v>317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62" t="s">
        <v>316</v>
      </c>
      <c r="B335" s="112">
        <v>43017.0</v>
      </c>
      <c r="C335" s="62">
        <v>24209.55</v>
      </c>
      <c r="D335" s="62">
        <v>24311.1</v>
      </c>
      <c r="E335" s="62">
        <v>24156.05</v>
      </c>
      <c r="F335" s="62">
        <v>24251.9</v>
      </c>
      <c r="G335" s="62">
        <v>24190.0</v>
      </c>
      <c r="H335" s="81">
        <f t="shared" si="4"/>
        <v>0.08081852005</v>
      </c>
      <c r="I335" s="62" t="str">
        <f t="shared" si="1"/>
        <v>PE</v>
      </c>
      <c r="J335" s="62">
        <f t="shared" si="2"/>
        <v>24100</v>
      </c>
      <c r="K335" s="9">
        <f t="shared" si="3"/>
        <v>-0.1749309673</v>
      </c>
      <c r="L335" s="113" t="s">
        <v>318</v>
      </c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62" t="s">
        <v>316</v>
      </c>
      <c r="B336" s="112">
        <v>43018.0</v>
      </c>
      <c r="C336" s="62">
        <v>24304.8</v>
      </c>
      <c r="D336" s="62">
        <v>24379.75</v>
      </c>
      <c r="E336" s="62">
        <v>24273.65</v>
      </c>
      <c r="F336" s="62">
        <v>24347.45</v>
      </c>
      <c r="G336" s="62">
        <v>24251.9</v>
      </c>
      <c r="H336" s="81">
        <f t="shared" si="4"/>
        <v>0.2181272395</v>
      </c>
      <c r="I336" s="62" t="str">
        <f t="shared" si="1"/>
        <v>PE</v>
      </c>
      <c r="J336" s="62">
        <f t="shared" si="2"/>
        <v>24200</v>
      </c>
      <c r="K336" s="9">
        <f t="shared" si="3"/>
        <v>-0.1754797406</v>
      </c>
      <c r="L336" s="113" t="s">
        <v>320</v>
      </c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62" t="s">
        <v>316</v>
      </c>
      <c r="B337" s="112">
        <v>43019.0</v>
      </c>
      <c r="C337" s="62">
        <v>24411.45</v>
      </c>
      <c r="D337" s="62">
        <v>24460.25</v>
      </c>
      <c r="E337" s="62">
        <v>24054.25</v>
      </c>
      <c r="F337" s="62">
        <v>24107.45</v>
      </c>
      <c r="G337" s="62">
        <v>24347.45</v>
      </c>
      <c r="H337" s="81">
        <f t="shared" si="4"/>
        <v>0.2628612031</v>
      </c>
      <c r="I337" s="62" t="str">
        <f t="shared" si="1"/>
        <v>PE</v>
      </c>
      <c r="J337" s="62">
        <f t="shared" si="2"/>
        <v>24300</v>
      </c>
      <c r="K337" s="9">
        <f t="shared" si="3"/>
        <v>1.245317259</v>
      </c>
      <c r="L337" s="113" t="s">
        <v>322</v>
      </c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62" t="s">
        <v>316</v>
      </c>
      <c r="B338" s="112">
        <v>43020.0</v>
      </c>
      <c r="C338" s="62">
        <v>24151.45</v>
      </c>
      <c r="D338" s="62">
        <v>24393.4</v>
      </c>
      <c r="E338" s="62">
        <v>23978.4</v>
      </c>
      <c r="F338" s="62">
        <v>24361.25</v>
      </c>
      <c r="G338" s="62">
        <v>24107.45</v>
      </c>
      <c r="H338" s="81">
        <f t="shared" si="4"/>
        <v>0.1825161931</v>
      </c>
      <c r="I338" s="62" t="str">
        <f t="shared" si="1"/>
        <v>PE</v>
      </c>
      <c r="J338" s="62">
        <f t="shared" si="2"/>
        <v>24100</v>
      </c>
      <c r="K338" s="9">
        <f t="shared" si="3"/>
        <v>-0.868684903</v>
      </c>
      <c r="L338" s="113" t="s">
        <v>323</v>
      </c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62" t="s">
        <v>316</v>
      </c>
      <c r="B339" s="112">
        <v>43021.0</v>
      </c>
      <c r="C339" s="62">
        <v>24411.1</v>
      </c>
      <c r="D339" s="62">
        <v>24779.75</v>
      </c>
      <c r="E339" s="62">
        <v>24387.8</v>
      </c>
      <c r="F339" s="62">
        <v>24689.15</v>
      </c>
      <c r="G339" s="62">
        <v>24361.25</v>
      </c>
      <c r="H339" s="81">
        <f t="shared" si="4"/>
        <v>0.2046282518</v>
      </c>
      <c r="I339" s="62" t="str">
        <f t="shared" si="1"/>
        <v>PE</v>
      </c>
      <c r="J339" s="62">
        <f t="shared" si="2"/>
        <v>24300</v>
      </c>
      <c r="K339" s="9">
        <f t="shared" si="3"/>
        <v>-1.139031015</v>
      </c>
      <c r="L339" s="113" t="s">
        <v>317</v>
      </c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62" t="s">
        <v>316</v>
      </c>
      <c r="B340" s="112">
        <v>43024.0</v>
      </c>
      <c r="C340" s="62">
        <v>24815.4</v>
      </c>
      <c r="D340" s="62">
        <v>24878.65</v>
      </c>
      <c r="E340" s="62">
        <v>24516.55</v>
      </c>
      <c r="F340" s="62">
        <v>24703.05</v>
      </c>
      <c r="G340" s="62">
        <v>24689.15</v>
      </c>
      <c r="H340" s="81">
        <f t="shared" si="4"/>
        <v>0.5113582282</v>
      </c>
      <c r="I340" s="62" t="str">
        <f t="shared" si="1"/>
        <v>PE</v>
      </c>
      <c r="J340" s="62">
        <f t="shared" si="2"/>
        <v>24700</v>
      </c>
      <c r="K340" s="9">
        <f t="shared" si="3"/>
        <v>0.4527430547</v>
      </c>
      <c r="L340" s="113" t="s">
        <v>318</v>
      </c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62" t="s">
        <v>316</v>
      </c>
      <c r="B341" s="112">
        <v>43025.0</v>
      </c>
      <c r="C341" s="62">
        <v>24697.25</v>
      </c>
      <c r="D341" s="62">
        <v>24809.15</v>
      </c>
      <c r="E341" s="62">
        <v>24571.85</v>
      </c>
      <c r="F341" s="62">
        <v>24645.6</v>
      </c>
      <c r="G341" s="62">
        <v>24703.05</v>
      </c>
      <c r="H341" s="81">
        <f t="shared" si="4"/>
        <v>-0.02347888216</v>
      </c>
      <c r="I341" s="62" t="str">
        <f t="shared" si="1"/>
        <v>CE</v>
      </c>
      <c r="J341" s="62">
        <f t="shared" si="2"/>
        <v>24800</v>
      </c>
      <c r="K341" s="9">
        <f t="shared" si="3"/>
        <v>0.2091325957</v>
      </c>
      <c r="L341" s="113" t="s">
        <v>320</v>
      </c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62" t="s">
        <v>316</v>
      </c>
      <c r="B342" s="112">
        <v>43026.0</v>
      </c>
      <c r="C342" s="62">
        <v>24354.75</v>
      </c>
      <c r="D342" s="62">
        <v>24454.65</v>
      </c>
      <c r="E342" s="62">
        <v>24270.05</v>
      </c>
      <c r="F342" s="62">
        <v>24313.75</v>
      </c>
      <c r="G342" s="62">
        <v>24645.6</v>
      </c>
      <c r="H342" s="81">
        <f t="shared" si="4"/>
        <v>-1.180129516</v>
      </c>
      <c r="I342" s="62" t="str">
        <f t="shared" si="1"/>
        <v>CE</v>
      </c>
      <c r="J342" s="62">
        <f t="shared" si="2"/>
        <v>24500</v>
      </c>
      <c r="K342" s="9">
        <f t="shared" si="3"/>
        <v>0.168344984</v>
      </c>
      <c r="L342" s="113" t="s">
        <v>322</v>
      </c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62" t="s">
        <v>316</v>
      </c>
      <c r="B343" s="112">
        <v>43027.0</v>
      </c>
      <c r="C343" s="62">
        <v>24238.4</v>
      </c>
      <c r="D343" s="62">
        <v>24255.3</v>
      </c>
      <c r="E343" s="62">
        <v>23923.7</v>
      </c>
      <c r="F343" s="62">
        <v>24009.75</v>
      </c>
      <c r="G343" s="62">
        <v>24313.75</v>
      </c>
      <c r="H343" s="81">
        <f t="shared" si="4"/>
        <v>-0.3099069457</v>
      </c>
      <c r="I343" s="62" t="str">
        <f t="shared" si="1"/>
        <v>CE</v>
      </c>
      <c r="J343" s="62">
        <f t="shared" si="2"/>
        <v>24300</v>
      </c>
      <c r="K343" s="9">
        <f t="shared" si="3"/>
        <v>0.9433378441</v>
      </c>
      <c r="L343" s="113" t="s">
        <v>323</v>
      </c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62" t="s">
        <v>316</v>
      </c>
      <c r="B344" s="112">
        <v>43031.0</v>
      </c>
      <c r="C344" s="62">
        <v>24085.45</v>
      </c>
      <c r="D344" s="62">
        <v>24151.0</v>
      </c>
      <c r="E344" s="62">
        <v>23912.55</v>
      </c>
      <c r="F344" s="62">
        <v>24088.9</v>
      </c>
      <c r="G344" s="62">
        <v>24009.75</v>
      </c>
      <c r="H344" s="81">
        <f t="shared" si="4"/>
        <v>0.3152885807</v>
      </c>
      <c r="I344" s="62" t="str">
        <f t="shared" si="1"/>
        <v>PE</v>
      </c>
      <c r="J344" s="62">
        <f t="shared" si="2"/>
        <v>24000</v>
      </c>
      <c r="K344" s="9">
        <f t="shared" si="3"/>
        <v>-0.01432400059</v>
      </c>
      <c r="L344" s="113" t="s">
        <v>318</v>
      </c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62" t="s">
        <v>316</v>
      </c>
      <c r="B345" s="112">
        <v>43032.0</v>
      </c>
      <c r="C345" s="62">
        <v>24141.95</v>
      </c>
      <c r="D345" s="62">
        <v>24293.25</v>
      </c>
      <c r="E345" s="62">
        <v>24032.65</v>
      </c>
      <c r="F345" s="62">
        <v>24222.15</v>
      </c>
      <c r="G345" s="62">
        <v>24088.9</v>
      </c>
      <c r="H345" s="81">
        <f t="shared" si="4"/>
        <v>0.2202259132</v>
      </c>
      <c r="I345" s="62" t="str">
        <f t="shared" si="1"/>
        <v>PE</v>
      </c>
      <c r="J345" s="62">
        <f t="shared" si="2"/>
        <v>24000</v>
      </c>
      <c r="K345" s="9">
        <f t="shared" si="3"/>
        <v>-0.3322018313</v>
      </c>
      <c r="L345" s="113" t="s">
        <v>320</v>
      </c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62" t="s">
        <v>316</v>
      </c>
      <c r="B346" s="112">
        <v>43033.0</v>
      </c>
      <c r="C346" s="62">
        <v>24980.65</v>
      </c>
      <c r="D346" s="62">
        <v>25157.8</v>
      </c>
      <c r="E346" s="62">
        <v>24560.75</v>
      </c>
      <c r="F346" s="62">
        <v>25035.9</v>
      </c>
      <c r="G346" s="62">
        <v>24222.15</v>
      </c>
      <c r="H346" s="81">
        <f t="shared" si="4"/>
        <v>3.131431355</v>
      </c>
      <c r="I346" s="62" t="str">
        <f t="shared" si="1"/>
        <v>PE</v>
      </c>
      <c r="J346" s="62">
        <f t="shared" si="2"/>
        <v>24900</v>
      </c>
      <c r="K346" s="9">
        <f t="shared" si="3"/>
        <v>-0.2211711865</v>
      </c>
      <c r="L346" s="113" t="s">
        <v>322</v>
      </c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62" t="s">
        <v>316</v>
      </c>
      <c r="B347" s="112">
        <v>43034.0</v>
      </c>
      <c r="C347" s="62">
        <v>24953.95</v>
      </c>
      <c r="D347" s="62">
        <v>25186.05</v>
      </c>
      <c r="E347" s="62">
        <v>24864.6</v>
      </c>
      <c r="F347" s="62">
        <v>25022.2</v>
      </c>
      <c r="G347" s="62">
        <v>25035.9</v>
      </c>
      <c r="H347" s="81">
        <f t="shared" si="4"/>
        <v>-0.3273299542</v>
      </c>
      <c r="I347" s="62" t="str">
        <f t="shared" si="1"/>
        <v>CE</v>
      </c>
      <c r="J347" s="62">
        <f t="shared" si="2"/>
        <v>25100</v>
      </c>
      <c r="K347" s="9">
        <f t="shared" si="3"/>
        <v>-0.273503794</v>
      </c>
      <c r="L347" s="113" t="s">
        <v>323</v>
      </c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62" t="s">
        <v>316</v>
      </c>
      <c r="B348" s="112">
        <v>43035.0</v>
      </c>
      <c r="C348" s="62">
        <v>24887.6</v>
      </c>
      <c r="D348" s="62">
        <v>24995.7</v>
      </c>
      <c r="E348" s="62">
        <v>24798.65</v>
      </c>
      <c r="F348" s="62">
        <v>24839.55</v>
      </c>
      <c r="G348" s="62">
        <v>25022.2</v>
      </c>
      <c r="H348" s="81">
        <f t="shared" si="4"/>
        <v>-0.537922325</v>
      </c>
      <c r="I348" s="62" t="str">
        <f t="shared" si="1"/>
        <v>CE</v>
      </c>
      <c r="J348" s="62">
        <f t="shared" si="2"/>
        <v>25000</v>
      </c>
      <c r="K348" s="9">
        <f t="shared" si="3"/>
        <v>0.1930680339</v>
      </c>
      <c r="L348" s="113" t="s">
        <v>317</v>
      </c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62" t="s">
        <v>316</v>
      </c>
      <c r="B349" s="112">
        <v>43038.0</v>
      </c>
      <c r="C349" s="62">
        <v>24873.65</v>
      </c>
      <c r="D349" s="62">
        <v>25064.85</v>
      </c>
      <c r="E349" s="62">
        <v>24808.55</v>
      </c>
      <c r="F349" s="62">
        <v>24988.55</v>
      </c>
      <c r="G349" s="62">
        <v>24839.55</v>
      </c>
      <c r="H349" s="81">
        <f t="shared" si="4"/>
        <v>0.1372810699</v>
      </c>
      <c r="I349" s="62" t="str">
        <f t="shared" si="1"/>
        <v>PE</v>
      </c>
      <c r="J349" s="62">
        <f t="shared" si="2"/>
        <v>24800</v>
      </c>
      <c r="K349" s="9">
        <f t="shared" si="3"/>
        <v>-0.4619346176</v>
      </c>
      <c r="L349" s="113" t="s">
        <v>318</v>
      </c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62" t="s">
        <v>316</v>
      </c>
      <c r="B350" s="112">
        <v>43039.0</v>
      </c>
      <c r="C350" s="62">
        <v>25042.1</v>
      </c>
      <c r="D350" s="62">
        <v>25078.65</v>
      </c>
      <c r="E350" s="62">
        <v>24948.1</v>
      </c>
      <c r="F350" s="62">
        <v>25019.35</v>
      </c>
      <c r="G350" s="62">
        <v>24988.55</v>
      </c>
      <c r="H350" s="81">
        <f t="shared" si="4"/>
        <v>0.2142981486</v>
      </c>
      <c r="I350" s="62" t="str">
        <f t="shared" si="1"/>
        <v>PE</v>
      </c>
      <c r="J350" s="62">
        <f t="shared" si="2"/>
        <v>24900</v>
      </c>
      <c r="K350" s="9">
        <f t="shared" si="3"/>
        <v>0.09084701363</v>
      </c>
      <c r="L350" s="113" t="s">
        <v>320</v>
      </c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62" t="s">
        <v>316</v>
      </c>
      <c r="B351" s="112">
        <v>43040.0</v>
      </c>
      <c r="C351" s="62">
        <v>25197.3</v>
      </c>
      <c r="D351" s="62">
        <v>25549.35</v>
      </c>
      <c r="E351" s="62">
        <v>25171.75</v>
      </c>
      <c r="F351" s="62">
        <v>25490.45</v>
      </c>
      <c r="G351" s="62">
        <v>25019.35</v>
      </c>
      <c r="H351" s="81">
        <f t="shared" si="4"/>
        <v>0.7112494929</v>
      </c>
      <c r="I351" s="62" t="str">
        <f t="shared" si="1"/>
        <v>PE</v>
      </c>
      <c r="J351" s="62">
        <f t="shared" si="2"/>
        <v>25100</v>
      </c>
      <c r="K351" s="9">
        <f t="shared" si="3"/>
        <v>-1.163418303</v>
      </c>
      <c r="L351" s="113" t="s">
        <v>322</v>
      </c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62" t="s">
        <v>316</v>
      </c>
      <c r="B352" s="112">
        <v>43041.0</v>
      </c>
      <c r="C352" s="62">
        <v>25508.4</v>
      </c>
      <c r="D352" s="62">
        <v>25598.75</v>
      </c>
      <c r="E352" s="62">
        <v>25405.5</v>
      </c>
      <c r="F352" s="62">
        <v>25427.3</v>
      </c>
      <c r="G352" s="62">
        <v>25490.45</v>
      </c>
      <c r="H352" s="81">
        <f t="shared" si="4"/>
        <v>0.07041852929</v>
      </c>
      <c r="I352" s="62" t="str">
        <f t="shared" si="1"/>
        <v>PE</v>
      </c>
      <c r="J352" s="62">
        <f t="shared" si="2"/>
        <v>25400</v>
      </c>
      <c r="K352" s="9">
        <f t="shared" si="3"/>
        <v>0.3179344843</v>
      </c>
      <c r="L352" s="113" t="s">
        <v>323</v>
      </c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62" t="s">
        <v>316</v>
      </c>
      <c r="B353" s="112">
        <v>43042.0</v>
      </c>
      <c r="C353" s="62">
        <v>25531.4</v>
      </c>
      <c r="D353" s="62">
        <v>25695.5</v>
      </c>
      <c r="E353" s="62">
        <v>25394.95</v>
      </c>
      <c r="F353" s="62">
        <v>25650.7</v>
      </c>
      <c r="G353" s="62">
        <v>25427.3</v>
      </c>
      <c r="H353" s="81">
        <f t="shared" si="4"/>
        <v>0.4094024926</v>
      </c>
      <c r="I353" s="62" t="str">
        <f t="shared" si="1"/>
        <v>PE</v>
      </c>
      <c r="J353" s="62">
        <f t="shared" si="2"/>
        <v>25400</v>
      </c>
      <c r="K353" s="9">
        <f t="shared" si="3"/>
        <v>-0.4672677566</v>
      </c>
      <c r="L353" s="113" t="s">
        <v>317</v>
      </c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62" t="s">
        <v>316</v>
      </c>
      <c r="B354" s="112">
        <v>43045.0</v>
      </c>
      <c r="C354" s="62">
        <v>25569.0</v>
      </c>
      <c r="D354" s="62">
        <v>25694.6</v>
      </c>
      <c r="E354" s="62">
        <v>25529.5</v>
      </c>
      <c r="F354" s="62">
        <v>25571.15</v>
      </c>
      <c r="G354" s="62">
        <v>25650.7</v>
      </c>
      <c r="H354" s="81">
        <f t="shared" si="4"/>
        <v>-0.3185098262</v>
      </c>
      <c r="I354" s="62" t="str">
        <f t="shared" si="1"/>
        <v>CE</v>
      </c>
      <c r="J354" s="62">
        <f t="shared" si="2"/>
        <v>25700</v>
      </c>
      <c r="K354" s="9">
        <f t="shared" si="3"/>
        <v>-0.008408619813</v>
      </c>
      <c r="L354" s="113" t="s">
        <v>318</v>
      </c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62" t="s">
        <v>316</v>
      </c>
      <c r="B355" s="112">
        <v>43046.0</v>
      </c>
      <c r="C355" s="62">
        <v>25669.1</v>
      </c>
      <c r="D355" s="62">
        <v>25695.75</v>
      </c>
      <c r="E355" s="62">
        <v>25248.95</v>
      </c>
      <c r="F355" s="62">
        <v>25300.8</v>
      </c>
      <c r="G355" s="62">
        <v>25571.15</v>
      </c>
      <c r="H355" s="81">
        <f t="shared" si="4"/>
        <v>0.3830488656</v>
      </c>
      <c r="I355" s="62" t="str">
        <f t="shared" si="1"/>
        <v>PE</v>
      </c>
      <c r="J355" s="62">
        <f t="shared" si="2"/>
        <v>25600</v>
      </c>
      <c r="K355" s="9">
        <f t="shared" si="3"/>
        <v>1.434799039</v>
      </c>
      <c r="L355" s="113" t="s">
        <v>320</v>
      </c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62" t="s">
        <v>316</v>
      </c>
      <c r="B356" s="112">
        <v>43047.0</v>
      </c>
      <c r="C356" s="62">
        <v>25375.8</v>
      </c>
      <c r="D356" s="62">
        <v>25435.6</v>
      </c>
      <c r="E356" s="62">
        <v>25119.5</v>
      </c>
      <c r="F356" s="62">
        <v>25184.35</v>
      </c>
      <c r="G356" s="62">
        <v>25300.8</v>
      </c>
      <c r="H356" s="81">
        <f t="shared" si="4"/>
        <v>0.2964333144</v>
      </c>
      <c r="I356" s="62" t="str">
        <f t="shared" si="1"/>
        <v>PE</v>
      </c>
      <c r="J356" s="62">
        <f t="shared" si="2"/>
        <v>25300</v>
      </c>
      <c r="K356" s="9">
        <f t="shared" si="3"/>
        <v>0.7544589727</v>
      </c>
      <c r="L356" s="113" t="s">
        <v>322</v>
      </c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62" t="s">
        <v>316</v>
      </c>
      <c r="B357" s="112">
        <v>43048.0</v>
      </c>
      <c r="C357" s="62">
        <v>25281.0</v>
      </c>
      <c r="D357" s="62">
        <v>25385.2</v>
      </c>
      <c r="E357" s="62">
        <v>25166.15</v>
      </c>
      <c r="F357" s="62">
        <v>25291.35</v>
      </c>
      <c r="G357" s="62">
        <v>25184.35</v>
      </c>
      <c r="H357" s="81">
        <f t="shared" si="4"/>
        <v>0.3837700794</v>
      </c>
      <c r="I357" s="62" t="str">
        <f t="shared" si="1"/>
        <v>PE</v>
      </c>
      <c r="J357" s="62">
        <f t="shared" si="2"/>
        <v>25200</v>
      </c>
      <c r="K357" s="9">
        <f t="shared" si="3"/>
        <v>-0.04093983624</v>
      </c>
      <c r="L357" s="113" t="s">
        <v>323</v>
      </c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62" t="s">
        <v>316</v>
      </c>
      <c r="B358" s="112">
        <v>43049.0</v>
      </c>
      <c r="C358" s="62">
        <v>25250.9</v>
      </c>
      <c r="D358" s="62">
        <v>25598.55</v>
      </c>
      <c r="E358" s="62">
        <v>25237.2</v>
      </c>
      <c r="F358" s="62">
        <v>25498.95</v>
      </c>
      <c r="G358" s="62">
        <v>25291.35</v>
      </c>
      <c r="H358" s="81">
        <f t="shared" si="4"/>
        <v>-0.1599361046</v>
      </c>
      <c r="I358" s="62" t="str">
        <f t="shared" si="1"/>
        <v>CE</v>
      </c>
      <c r="J358" s="62">
        <f t="shared" si="2"/>
        <v>25400</v>
      </c>
      <c r="K358" s="9">
        <f t="shared" si="3"/>
        <v>-0.9823412235</v>
      </c>
      <c r="L358" s="113" t="s">
        <v>317</v>
      </c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62" t="s">
        <v>316</v>
      </c>
      <c r="B359" s="112">
        <v>43052.0</v>
      </c>
      <c r="C359" s="62">
        <v>25570.25</v>
      </c>
      <c r="D359" s="62">
        <v>25611.55</v>
      </c>
      <c r="E359" s="62">
        <v>25337.25</v>
      </c>
      <c r="F359" s="62">
        <v>25358.3</v>
      </c>
      <c r="G359" s="62">
        <v>25498.95</v>
      </c>
      <c r="H359" s="81">
        <f t="shared" si="4"/>
        <v>0.2796193569</v>
      </c>
      <c r="I359" s="62" t="str">
        <f t="shared" si="1"/>
        <v>PE</v>
      </c>
      <c r="J359" s="62">
        <f t="shared" si="2"/>
        <v>25500</v>
      </c>
      <c r="K359" s="9">
        <f t="shared" si="3"/>
        <v>0.8288929518</v>
      </c>
      <c r="L359" s="113" t="s">
        <v>318</v>
      </c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62" t="s">
        <v>316</v>
      </c>
      <c r="B360" s="112">
        <v>43053.0</v>
      </c>
      <c r="C360" s="62">
        <v>25352.55</v>
      </c>
      <c r="D360" s="62">
        <v>25404.8</v>
      </c>
      <c r="E360" s="62">
        <v>25223.1</v>
      </c>
      <c r="F360" s="62">
        <v>25284.6</v>
      </c>
      <c r="G360" s="62">
        <v>25358.3</v>
      </c>
      <c r="H360" s="81">
        <f t="shared" si="4"/>
        <v>-0.02267502159</v>
      </c>
      <c r="I360" s="62" t="str">
        <f t="shared" si="1"/>
        <v>CE</v>
      </c>
      <c r="J360" s="62">
        <f t="shared" si="2"/>
        <v>25500</v>
      </c>
      <c r="K360" s="9">
        <f t="shared" si="3"/>
        <v>0.2680203766</v>
      </c>
      <c r="L360" s="113" t="s">
        <v>320</v>
      </c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62" t="s">
        <v>316</v>
      </c>
      <c r="B361" s="112">
        <v>43054.0</v>
      </c>
      <c r="C361" s="62">
        <v>25241.65</v>
      </c>
      <c r="D361" s="62">
        <v>25318.05</v>
      </c>
      <c r="E361" s="62">
        <v>25166.35</v>
      </c>
      <c r="F361" s="62">
        <v>25218.9</v>
      </c>
      <c r="G361" s="62">
        <v>25284.6</v>
      </c>
      <c r="H361" s="81">
        <f t="shared" si="4"/>
        <v>-0.1698662427</v>
      </c>
      <c r="I361" s="62" t="str">
        <f t="shared" si="1"/>
        <v>CE</v>
      </c>
      <c r="J361" s="62">
        <f t="shared" si="2"/>
        <v>25300</v>
      </c>
      <c r="K361" s="9">
        <f t="shared" si="3"/>
        <v>0.09012881488</v>
      </c>
      <c r="L361" s="113" t="s">
        <v>322</v>
      </c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62" t="s">
        <v>316</v>
      </c>
      <c r="B362" s="112">
        <v>43055.0</v>
      </c>
      <c r="C362" s="62">
        <v>25292.9</v>
      </c>
      <c r="D362" s="62">
        <v>25496.05</v>
      </c>
      <c r="E362" s="62">
        <v>25273.7</v>
      </c>
      <c r="F362" s="62">
        <v>25446.6</v>
      </c>
      <c r="G362" s="62">
        <v>25218.9</v>
      </c>
      <c r="H362" s="81">
        <f t="shared" si="4"/>
        <v>0.2934307206</v>
      </c>
      <c r="I362" s="62" t="str">
        <f t="shared" si="1"/>
        <v>PE</v>
      </c>
      <c r="J362" s="62">
        <f t="shared" si="2"/>
        <v>25200</v>
      </c>
      <c r="K362" s="9">
        <f t="shared" si="3"/>
        <v>-0.6076804162</v>
      </c>
      <c r="L362" s="113" t="s">
        <v>323</v>
      </c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62" t="s">
        <v>316</v>
      </c>
      <c r="B363" s="112">
        <v>43056.0</v>
      </c>
      <c r="C363" s="62">
        <v>25875.7</v>
      </c>
      <c r="D363" s="62">
        <v>25924.9</v>
      </c>
      <c r="E363" s="62">
        <v>25679.55</v>
      </c>
      <c r="F363" s="62">
        <v>25728.4</v>
      </c>
      <c r="G363" s="62">
        <v>25446.6</v>
      </c>
      <c r="H363" s="81">
        <f t="shared" si="4"/>
        <v>1.686276359</v>
      </c>
      <c r="I363" s="62" t="str">
        <f t="shared" si="1"/>
        <v>PE</v>
      </c>
      <c r="J363" s="62">
        <f t="shared" si="2"/>
        <v>25800</v>
      </c>
      <c r="K363" s="9">
        <f t="shared" si="3"/>
        <v>0.569259962</v>
      </c>
      <c r="L363" s="113" t="s">
        <v>317</v>
      </c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62" t="s">
        <v>316</v>
      </c>
      <c r="B364" s="112">
        <v>43059.0</v>
      </c>
      <c r="C364" s="62">
        <v>25733.7</v>
      </c>
      <c r="D364" s="62">
        <v>25803.15</v>
      </c>
      <c r="E364" s="62">
        <v>25681.7</v>
      </c>
      <c r="F364" s="62">
        <v>25768.6</v>
      </c>
      <c r="G364" s="62">
        <v>25728.4</v>
      </c>
      <c r="H364" s="81">
        <f t="shared" si="4"/>
        <v>0.02059980411</v>
      </c>
      <c r="I364" s="62" t="str">
        <f t="shared" si="1"/>
        <v>PE</v>
      </c>
      <c r="J364" s="62">
        <f t="shared" si="2"/>
        <v>25600</v>
      </c>
      <c r="K364" s="9">
        <f t="shared" si="3"/>
        <v>-0.1356198293</v>
      </c>
      <c r="L364" s="113" t="s">
        <v>318</v>
      </c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62" t="s">
        <v>316</v>
      </c>
      <c r="B365" s="112">
        <v>43060.0</v>
      </c>
      <c r="C365" s="62">
        <v>25829.3</v>
      </c>
      <c r="D365" s="62">
        <v>25871.1</v>
      </c>
      <c r="E365" s="62">
        <v>25726.5</v>
      </c>
      <c r="F365" s="62">
        <v>25757.5</v>
      </c>
      <c r="G365" s="62">
        <v>25768.6</v>
      </c>
      <c r="H365" s="81">
        <f t="shared" si="4"/>
        <v>0.2355580047</v>
      </c>
      <c r="I365" s="62" t="str">
        <f t="shared" si="1"/>
        <v>PE</v>
      </c>
      <c r="J365" s="62">
        <f t="shared" si="2"/>
        <v>25700</v>
      </c>
      <c r="K365" s="9">
        <f t="shared" si="3"/>
        <v>0.2779788844</v>
      </c>
      <c r="L365" s="113" t="s">
        <v>320</v>
      </c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62" t="s">
        <v>316</v>
      </c>
      <c r="B366" s="112">
        <v>43061.0</v>
      </c>
      <c r="C366" s="62">
        <v>25805.65</v>
      </c>
      <c r="D366" s="62">
        <v>25831.95</v>
      </c>
      <c r="E366" s="62">
        <v>25665.85</v>
      </c>
      <c r="F366" s="62">
        <v>25766.65</v>
      </c>
      <c r="G366" s="62">
        <v>25757.5</v>
      </c>
      <c r="H366" s="81">
        <f t="shared" si="4"/>
        <v>0.1869358439</v>
      </c>
      <c r="I366" s="62" t="str">
        <f t="shared" si="1"/>
        <v>PE</v>
      </c>
      <c r="J366" s="62">
        <f t="shared" si="2"/>
        <v>25700</v>
      </c>
      <c r="K366" s="9">
        <f t="shared" si="3"/>
        <v>0.1511296945</v>
      </c>
      <c r="L366" s="113" t="s">
        <v>322</v>
      </c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62" t="s">
        <v>316</v>
      </c>
      <c r="B367" s="112">
        <v>43062.0</v>
      </c>
      <c r="C367" s="62">
        <v>25826.3</v>
      </c>
      <c r="D367" s="62">
        <v>25838.55</v>
      </c>
      <c r="E367" s="62">
        <v>25620.95</v>
      </c>
      <c r="F367" s="62">
        <v>25736.25</v>
      </c>
      <c r="G367" s="62">
        <v>25766.65</v>
      </c>
      <c r="H367" s="81">
        <f t="shared" si="4"/>
        <v>0.2315007966</v>
      </c>
      <c r="I367" s="62" t="str">
        <f t="shared" si="1"/>
        <v>PE</v>
      </c>
      <c r="J367" s="62">
        <f t="shared" si="2"/>
        <v>25700</v>
      </c>
      <c r="K367" s="9">
        <f t="shared" si="3"/>
        <v>0.3486755749</v>
      </c>
      <c r="L367" s="113" t="s">
        <v>323</v>
      </c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62" t="s">
        <v>316</v>
      </c>
      <c r="B368" s="112">
        <v>43063.0</v>
      </c>
      <c r="C368" s="62">
        <v>25776.6</v>
      </c>
      <c r="D368" s="62">
        <v>25849.0</v>
      </c>
      <c r="E368" s="62">
        <v>25749.1</v>
      </c>
      <c r="F368" s="62">
        <v>25779.65</v>
      </c>
      <c r="G368" s="62">
        <v>25736.25</v>
      </c>
      <c r="H368" s="81">
        <f t="shared" si="4"/>
        <v>0.1567827481</v>
      </c>
      <c r="I368" s="62" t="str">
        <f t="shared" si="1"/>
        <v>PE</v>
      </c>
      <c r="J368" s="62">
        <f t="shared" si="2"/>
        <v>25700</v>
      </c>
      <c r="K368" s="9">
        <f t="shared" si="3"/>
        <v>-0.01183243717</v>
      </c>
      <c r="L368" s="113" t="s">
        <v>317</v>
      </c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62" t="s">
        <v>316</v>
      </c>
      <c r="B369" s="112">
        <v>43066.0</v>
      </c>
      <c r="C369" s="62">
        <v>25693.05</v>
      </c>
      <c r="D369" s="62">
        <v>25931.85</v>
      </c>
      <c r="E369" s="62">
        <v>25673.5</v>
      </c>
      <c r="F369" s="62">
        <v>25891.95</v>
      </c>
      <c r="G369" s="62">
        <v>25779.65</v>
      </c>
      <c r="H369" s="81">
        <f t="shared" si="4"/>
        <v>-0.3359238779</v>
      </c>
      <c r="I369" s="62" t="str">
        <f t="shared" si="1"/>
        <v>CE</v>
      </c>
      <c r="J369" s="62">
        <f t="shared" si="2"/>
        <v>25800</v>
      </c>
      <c r="K369" s="9">
        <f t="shared" si="3"/>
        <v>-0.77413931</v>
      </c>
      <c r="L369" s="113" t="s">
        <v>318</v>
      </c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62" t="s">
        <v>316</v>
      </c>
      <c r="B370" s="112">
        <v>43067.0</v>
      </c>
      <c r="C370" s="62">
        <v>25830.45</v>
      </c>
      <c r="D370" s="62">
        <v>25953.5</v>
      </c>
      <c r="E370" s="62">
        <v>25795.5</v>
      </c>
      <c r="F370" s="62">
        <v>25846.4</v>
      </c>
      <c r="G370" s="62">
        <v>25891.95</v>
      </c>
      <c r="H370" s="81">
        <f t="shared" si="4"/>
        <v>-0.237525563</v>
      </c>
      <c r="I370" s="62" t="str">
        <f t="shared" si="1"/>
        <v>CE</v>
      </c>
      <c r="J370" s="62">
        <f t="shared" si="2"/>
        <v>25900</v>
      </c>
      <c r="K370" s="9">
        <f t="shared" si="3"/>
        <v>-0.06174882745</v>
      </c>
      <c r="L370" s="113" t="s">
        <v>320</v>
      </c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62" t="s">
        <v>316</v>
      </c>
      <c r="B371" s="112">
        <v>43068.0</v>
      </c>
      <c r="C371" s="62">
        <v>25829.65</v>
      </c>
      <c r="D371" s="62">
        <v>25877.75</v>
      </c>
      <c r="E371" s="62">
        <v>25746.8</v>
      </c>
      <c r="F371" s="62">
        <v>25795.7</v>
      </c>
      <c r="G371" s="62">
        <v>25846.4</v>
      </c>
      <c r="H371" s="81">
        <f t="shared" si="4"/>
        <v>-0.06480593042</v>
      </c>
      <c r="I371" s="62" t="str">
        <f t="shared" si="1"/>
        <v>CE</v>
      </c>
      <c r="J371" s="62">
        <f t="shared" si="2"/>
        <v>25900</v>
      </c>
      <c r="K371" s="9">
        <f t="shared" si="3"/>
        <v>0.1314380954</v>
      </c>
      <c r="L371" s="113" t="s">
        <v>322</v>
      </c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62" t="s">
        <v>316</v>
      </c>
      <c r="B372" s="112">
        <v>43069.0</v>
      </c>
      <c r="C372" s="62">
        <v>25693.8</v>
      </c>
      <c r="D372" s="62">
        <v>25700.85</v>
      </c>
      <c r="E372" s="62">
        <v>25246.85</v>
      </c>
      <c r="F372" s="62">
        <v>25332.4</v>
      </c>
      <c r="G372" s="62">
        <v>25795.7</v>
      </c>
      <c r="H372" s="81">
        <f t="shared" si="4"/>
        <v>-0.3950270782</v>
      </c>
      <c r="I372" s="62" t="str">
        <f t="shared" si="1"/>
        <v>CE</v>
      </c>
      <c r="J372" s="62">
        <f t="shared" si="2"/>
        <v>25800</v>
      </c>
      <c r="K372" s="9">
        <f t="shared" si="3"/>
        <v>1.406565008</v>
      </c>
      <c r="L372" s="113" t="s">
        <v>323</v>
      </c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62" t="s">
        <v>316</v>
      </c>
      <c r="B373" s="112">
        <v>43070.0</v>
      </c>
      <c r="C373" s="62">
        <v>25409.55</v>
      </c>
      <c r="D373" s="62">
        <v>25441.35</v>
      </c>
      <c r="E373" s="62">
        <v>25152.65</v>
      </c>
      <c r="F373" s="62">
        <v>25191.95</v>
      </c>
      <c r="G373" s="62">
        <v>25332.4</v>
      </c>
      <c r="H373" s="81">
        <f t="shared" si="4"/>
        <v>0.304550694</v>
      </c>
      <c r="I373" s="62" t="str">
        <f t="shared" si="1"/>
        <v>PE</v>
      </c>
      <c r="J373" s="62">
        <f t="shared" si="2"/>
        <v>25300</v>
      </c>
      <c r="K373" s="9">
        <f t="shared" si="3"/>
        <v>0.8563709314</v>
      </c>
      <c r="L373" s="113" t="s">
        <v>317</v>
      </c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62" t="s">
        <v>316</v>
      </c>
      <c r="B374" s="112">
        <v>43073.0</v>
      </c>
      <c r="C374" s="62">
        <v>25295.05</v>
      </c>
      <c r="D374" s="62">
        <v>25297.2</v>
      </c>
      <c r="E374" s="62">
        <v>24993.35</v>
      </c>
      <c r="F374" s="62">
        <v>25075.1</v>
      </c>
      <c r="G374" s="62">
        <v>25191.95</v>
      </c>
      <c r="H374" s="81">
        <f t="shared" si="4"/>
        <v>0.4092577192</v>
      </c>
      <c r="I374" s="62" t="str">
        <f t="shared" si="1"/>
        <v>PE</v>
      </c>
      <c r="J374" s="62">
        <f t="shared" si="2"/>
        <v>25200</v>
      </c>
      <c r="K374" s="9">
        <f t="shared" si="3"/>
        <v>0.8695377159</v>
      </c>
      <c r="L374" s="113" t="s">
        <v>318</v>
      </c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62" t="s">
        <v>316</v>
      </c>
      <c r="B375" s="112">
        <v>43074.0</v>
      </c>
      <c r="C375" s="62">
        <v>25030.75</v>
      </c>
      <c r="D375" s="62">
        <v>25217.7</v>
      </c>
      <c r="E375" s="62">
        <v>24921.3</v>
      </c>
      <c r="F375" s="62">
        <v>25124.85</v>
      </c>
      <c r="G375" s="62">
        <v>25075.1</v>
      </c>
      <c r="H375" s="81">
        <f t="shared" si="4"/>
        <v>-0.1768686865</v>
      </c>
      <c r="I375" s="62" t="str">
        <f t="shared" si="1"/>
        <v>CE</v>
      </c>
      <c r="J375" s="62">
        <f t="shared" si="2"/>
        <v>25100</v>
      </c>
      <c r="K375" s="9">
        <f t="shared" si="3"/>
        <v>-0.3759375968</v>
      </c>
      <c r="L375" s="113" t="s">
        <v>320</v>
      </c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62" t="s">
        <v>316</v>
      </c>
      <c r="B376" s="112">
        <v>43075.0</v>
      </c>
      <c r="C376" s="62">
        <v>25066.3</v>
      </c>
      <c r="D376" s="62">
        <v>25077.45</v>
      </c>
      <c r="E376" s="62">
        <v>24813.6</v>
      </c>
      <c r="F376" s="62">
        <v>24851.8</v>
      </c>
      <c r="G376" s="62">
        <v>25124.85</v>
      </c>
      <c r="H376" s="81">
        <f t="shared" si="4"/>
        <v>-0.2330362171</v>
      </c>
      <c r="I376" s="62" t="str">
        <f t="shared" si="1"/>
        <v>CE</v>
      </c>
      <c r="J376" s="62">
        <f t="shared" si="2"/>
        <v>25200</v>
      </c>
      <c r="K376" s="9">
        <f t="shared" si="3"/>
        <v>0.8557306024</v>
      </c>
      <c r="L376" s="113" t="s">
        <v>322</v>
      </c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62" t="s">
        <v>316</v>
      </c>
      <c r="B377" s="112">
        <v>43076.0</v>
      </c>
      <c r="C377" s="62">
        <v>24935.3</v>
      </c>
      <c r="D377" s="62">
        <v>25097.4</v>
      </c>
      <c r="E377" s="62">
        <v>24875.35</v>
      </c>
      <c r="F377" s="62">
        <v>25057.25</v>
      </c>
      <c r="G377" s="62">
        <v>24851.8</v>
      </c>
      <c r="H377" s="81">
        <f t="shared" si="4"/>
        <v>0.3359917591</v>
      </c>
      <c r="I377" s="62" t="str">
        <f t="shared" si="1"/>
        <v>PE</v>
      </c>
      <c r="J377" s="62">
        <f t="shared" si="2"/>
        <v>24800</v>
      </c>
      <c r="K377" s="9">
        <f t="shared" si="3"/>
        <v>-0.489065702</v>
      </c>
      <c r="L377" s="113" t="s">
        <v>323</v>
      </c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62" t="s">
        <v>316</v>
      </c>
      <c r="B378" s="112">
        <v>43077.0</v>
      </c>
      <c r="C378" s="62">
        <v>25145.5</v>
      </c>
      <c r="D378" s="62">
        <v>25367.7</v>
      </c>
      <c r="E378" s="62">
        <v>25145.5</v>
      </c>
      <c r="F378" s="62">
        <v>25321.15</v>
      </c>
      <c r="G378" s="62">
        <v>25057.25</v>
      </c>
      <c r="H378" s="81">
        <f t="shared" si="4"/>
        <v>0.3521934769</v>
      </c>
      <c r="I378" s="62" t="str">
        <f t="shared" si="1"/>
        <v>PE</v>
      </c>
      <c r="J378" s="62">
        <f t="shared" si="2"/>
        <v>25000</v>
      </c>
      <c r="K378" s="9">
        <f t="shared" si="3"/>
        <v>-0.698534529</v>
      </c>
      <c r="L378" s="113" t="s">
        <v>317</v>
      </c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62" t="s">
        <v>316</v>
      </c>
      <c r="B379" s="112">
        <v>43080.0</v>
      </c>
      <c r="C379" s="62">
        <v>25434.75</v>
      </c>
      <c r="D379" s="62">
        <v>25448.85</v>
      </c>
      <c r="E379" s="62">
        <v>25318.7</v>
      </c>
      <c r="F379" s="62">
        <v>25404.85</v>
      </c>
      <c r="G379" s="62">
        <v>25321.15</v>
      </c>
      <c r="H379" s="81">
        <f t="shared" si="4"/>
        <v>0.4486368115</v>
      </c>
      <c r="I379" s="62" t="str">
        <f t="shared" si="1"/>
        <v>PE</v>
      </c>
      <c r="J379" s="62">
        <f t="shared" si="2"/>
        <v>25300</v>
      </c>
      <c r="K379" s="9">
        <f t="shared" si="3"/>
        <v>0.1175557063</v>
      </c>
      <c r="L379" s="113" t="s">
        <v>318</v>
      </c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62" t="s">
        <v>316</v>
      </c>
      <c r="B380" s="112">
        <v>43081.0</v>
      </c>
      <c r="C380" s="62">
        <v>25413.4</v>
      </c>
      <c r="D380" s="62">
        <v>25416.2</v>
      </c>
      <c r="E380" s="62">
        <v>25108.6</v>
      </c>
      <c r="F380" s="62">
        <v>25125.45</v>
      </c>
      <c r="G380" s="62">
        <v>25404.85</v>
      </c>
      <c r="H380" s="81">
        <f t="shared" si="4"/>
        <v>0.03365499107</v>
      </c>
      <c r="I380" s="62" t="str">
        <f t="shared" si="1"/>
        <v>PE</v>
      </c>
      <c r="J380" s="62">
        <f t="shared" si="2"/>
        <v>25300</v>
      </c>
      <c r="K380" s="9">
        <f t="shared" si="3"/>
        <v>1.133063659</v>
      </c>
      <c r="L380" s="113" t="s">
        <v>320</v>
      </c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62" t="s">
        <v>316</v>
      </c>
      <c r="B381" s="112">
        <v>43082.0</v>
      </c>
      <c r="C381" s="62">
        <v>25118.2</v>
      </c>
      <c r="D381" s="62">
        <v>25270.75</v>
      </c>
      <c r="E381" s="62">
        <v>24938.55</v>
      </c>
      <c r="F381" s="62">
        <v>25000.35</v>
      </c>
      <c r="G381" s="62">
        <v>25125.45</v>
      </c>
      <c r="H381" s="81">
        <f t="shared" si="4"/>
        <v>-0.02885520458</v>
      </c>
      <c r="I381" s="62" t="str">
        <f t="shared" si="1"/>
        <v>CE</v>
      </c>
      <c r="J381" s="62">
        <f t="shared" si="2"/>
        <v>25200</v>
      </c>
      <c r="K381" s="9">
        <f t="shared" si="3"/>
        <v>0.4691817089</v>
      </c>
      <c r="L381" s="113" t="s">
        <v>322</v>
      </c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62" t="s">
        <v>316</v>
      </c>
      <c r="B382" s="112">
        <v>43083.0</v>
      </c>
      <c r="C382" s="62">
        <v>25062.4</v>
      </c>
      <c r="D382" s="62">
        <v>25205.9</v>
      </c>
      <c r="E382" s="62">
        <v>24888.65</v>
      </c>
      <c r="F382" s="62">
        <v>25168.2</v>
      </c>
      <c r="G382" s="62">
        <v>25000.35</v>
      </c>
      <c r="H382" s="81">
        <f t="shared" si="4"/>
        <v>0.2481965252</v>
      </c>
      <c r="I382" s="62" t="str">
        <f t="shared" si="1"/>
        <v>PE</v>
      </c>
      <c r="J382" s="62">
        <f t="shared" si="2"/>
        <v>25000</v>
      </c>
      <c r="K382" s="9">
        <f t="shared" si="3"/>
        <v>-0.4221463228</v>
      </c>
      <c r="L382" s="113" t="s">
        <v>323</v>
      </c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62" t="s">
        <v>316</v>
      </c>
      <c r="B383" s="112">
        <v>43084.0</v>
      </c>
      <c r="C383" s="62">
        <v>25487.15</v>
      </c>
      <c r="D383" s="62">
        <v>25559.05</v>
      </c>
      <c r="E383" s="62">
        <v>25411.25</v>
      </c>
      <c r="F383" s="62">
        <v>25440.3</v>
      </c>
      <c r="G383" s="62">
        <v>25168.2</v>
      </c>
      <c r="H383" s="81">
        <f t="shared" si="4"/>
        <v>1.267273782</v>
      </c>
      <c r="I383" s="62" t="str">
        <f t="shared" si="1"/>
        <v>PE</v>
      </c>
      <c r="J383" s="62">
        <f t="shared" si="2"/>
        <v>25400</v>
      </c>
      <c r="K383" s="9">
        <f t="shared" si="3"/>
        <v>0.1838181201</v>
      </c>
      <c r="L383" s="113" t="s">
        <v>317</v>
      </c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62" t="s">
        <v>316</v>
      </c>
      <c r="B384" s="112">
        <v>43087.0</v>
      </c>
      <c r="C384" s="62">
        <v>25181.75</v>
      </c>
      <c r="D384" s="62">
        <v>25759.9</v>
      </c>
      <c r="E384" s="62">
        <v>24617.15</v>
      </c>
      <c r="F384" s="62">
        <v>25594.55</v>
      </c>
      <c r="G384" s="62">
        <v>25440.3</v>
      </c>
      <c r="H384" s="81">
        <f t="shared" si="4"/>
        <v>-1.016300908</v>
      </c>
      <c r="I384" s="62" t="str">
        <f t="shared" si="1"/>
        <v>CE</v>
      </c>
      <c r="J384" s="62">
        <f t="shared" si="2"/>
        <v>25300</v>
      </c>
      <c r="K384" s="9">
        <f t="shared" si="3"/>
        <v>-1.639282417</v>
      </c>
      <c r="L384" s="113" t="s">
        <v>318</v>
      </c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62" t="s">
        <v>316</v>
      </c>
      <c r="B385" s="112">
        <v>43088.0</v>
      </c>
      <c r="C385" s="62">
        <v>25640.9</v>
      </c>
      <c r="D385" s="62">
        <v>25757.95</v>
      </c>
      <c r="E385" s="62">
        <v>25619.6</v>
      </c>
      <c r="F385" s="62">
        <v>25716.2</v>
      </c>
      <c r="G385" s="62">
        <v>25594.55</v>
      </c>
      <c r="H385" s="81">
        <f t="shared" si="4"/>
        <v>0.1810932406</v>
      </c>
      <c r="I385" s="62" t="str">
        <f t="shared" si="1"/>
        <v>PE</v>
      </c>
      <c r="J385" s="62">
        <f t="shared" si="2"/>
        <v>25500</v>
      </c>
      <c r="K385" s="9">
        <f t="shared" si="3"/>
        <v>-0.293671439</v>
      </c>
      <c r="L385" s="113" t="s">
        <v>320</v>
      </c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62" t="s">
        <v>316</v>
      </c>
      <c r="B386" s="112">
        <v>43089.0</v>
      </c>
      <c r="C386" s="62">
        <v>25779.05</v>
      </c>
      <c r="D386" s="62">
        <v>25780.05</v>
      </c>
      <c r="E386" s="62">
        <v>25566.05</v>
      </c>
      <c r="F386" s="62">
        <v>25591.7</v>
      </c>
      <c r="G386" s="62">
        <v>25716.2</v>
      </c>
      <c r="H386" s="81">
        <f t="shared" si="4"/>
        <v>0.2443984726</v>
      </c>
      <c r="I386" s="62" t="str">
        <f t="shared" si="1"/>
        <v>PE</v>
      </c>
      <c r="J386" s="62">
        <f t="shared" si="2"/>
        <v>25700</v>
      </c>
      <c r="K386" s="9">
        <f t="shared" si="3"/>
        <v>0.7267529253</v>
      </c>
      <c r="L386" s="113" t="s">
        <v>322</v>
      </c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62" t="s">
        <v>316</v>
      </c>
      <c r="B387" s="112">
        <v>43090.0</v>
      </c>
      <c r="C387" s="62">
        <v>25608.25</v>
      </c>
      <c r="D387" s="62">
        <v>25629.95</v>
      </c>
      <c r="E387" s="62">
        <v>25508.9</v>
      </c>
      <c r="F387" s="62">
        <v>25554.3</v>
      </c>
      <c r="G387" s="62">
        <v>25591.7</v>
      </c>
      <c r="H387" s="81">
        <f t="shared" si="4"/>
        <v>0.06466940453</v>
      </c>
      <c r="I387" s="62" t="str">
        <f t="shared" si="1"/>
        <v>PE</v>
      </c>
      <c r="J387" s="62">
        <f t="shared" si="2"/>
        <v>25500</v>
      </c>
      <c r="K387" s="9">
        <f t="shared" si="3"/>
        <v>0.2106742944</v>
      </c>
      <c r="L387" s="113" t="s">
        <v>323</v>
      </c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62" t="s">
        <v>316</v>
      </c>
      <c r="B388" s="112">
        <v>43091.0</v>
      </c>
      <c r="C388" s="62">
        <v>25615.6</v>
      </c>
      <c r="D388" s="62">
        <v>25694.5</v>
      </c>
      <c r="E388" s="62">
        <v>25560.5</v>
      </c>
      <c r="F388" s="62">
        <v>25648.55</v>
      </c>
      <c r="G388" s="62">
        <v>25554.3</v>
      </c>
      <c r="H388" s="81">
        <f t="shared" si="4"/>
        <v>0.2398813507</v>
      </c>
      <c r="I388" s="62" t="str">
        <f t="shared" si="1"/>
        <v>PE</v>
      </c>
      <c r="J388" s="62">
        <f t="shared" si="2"/>
        <v>25500</v>
      </c>
      <c r="K388" s="9">
        <f t="shared" si="3"/>
        <v>-0.128632552</v>
      </c>
      <c r="L388" s="113" t="s">
        <v>317</v>
      </c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62" t="s">
        <v>316</v>
      </c>
      <c r="B389" s="112">
        <v>43095.0</v>
      </c>
      <c r="C389" s="62">
        <v>25659.75</v>
      </c>
      <c r="D389" s="62">
        <v>25712.95</v>
      </c>
      <c r="E389" s="62">
        <v>25545.6</v>
      </c>
      <c r="F389" s="62">
        <v>25675.25</v>
      </c>
      <c r="G389" s="62">
        <v>25648.55</v>
      </c>
      <c r="H389" s="81">
        <f t="shared" si="4"/>
        <v>0.04366718586</v>
      </c>
      <c r="I389" s="62" t="str">
        <f t="shared" si="1"/>
        <v>PE</v>
      </c>
      <c r="J389" s="62">
        <f t="shared" si="2"/>
        <v>25600</v>
      </c>
      <c r="K389" s="9">
        <f t="shared" si="3"/>
        <v>-0.0604058886</v>
      </c>
      <c r="L389" s="113" t="s">
        <v>320</v>
      </c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62" t="s">
        <v>316</v>
      </c>
      <c r="B390" s="112">
        <v>43096.0</v>
      </c>
      <c r="C390" s="62">
        <v>25652.85</v>
      </c>
      <c r="D390" s="62">
        <v>25733.2</v>
      </c>
      <c r="E390" s="62">
        <v>25429.55</v>
      </c>
      <c r="F390" s="62">
        <v>25496.05</v>
      </c>
      <c r="G390" s="62">
        <v>25675.25</v>
      </c>
      <c r="H390" s="81">
        <f t="shared" si="4"/>
        <v>-0.08724355167</v>
      </c>
      <c r="I390" s="62" t="str">
        <f t="shared" si="1"/>
        <v>CE</v>
      </c>
      <c r="J390" s="62">
        <f t="shared" si="2"/>
        <v>25800</v>
      </c>
      <c r="K390" s="9">
        <f t="shared" si="3"/>
        <v>0.6112381275</v>
      </c>
      <c r="L390" s="113" t="s">
        <v>322</v>
      </c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62" t="s">
        <v>316</v>
      </c>
      <c r="B391" s="112">
        <v>43097.0</v>
      </c>
      <c r="C391" s="62">
        <v>25463.6</v>
      </c>
      <c r="D391" s="62">
        <v>25561.95</v>
      </c>
      <c r="E391" s="62">
        <v>25417.4</v>
      </c>
      <c r="F391" s="62">
        <v>25490.0</v>
      </c>
      <c r="G391" s="62">
        <v>25496.05</v>
      </c>
      <c r="H391" s="81">
        <f t="shared" si="4"/>
        <v>-0.127274617</v>
      </c>
      <c r="I391" s="62" t="str">
        <f t="shared" si="1"/>
        <v>CE</v>
      </c>
      <c r="J391" s="62">
        <f t="shared" si="2"/>
        <v>25600</v>
      </c>
      <c r="K391" s="9">
        <f t="shared" si="3"/>
        <v>-0.1036774062</v>
      </c>
      <c r="L391" s="113" t="s">
        <v>323</v>
      </c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62" t="s">
        <v>316</v>
      </c>
      <c r="B392" s="112">
        <v>43098.0</v>
      </c>
      <c r="C392" s="62">
        <v>25484.85</v>
      </c>
      <c r="D392" s="62">
        <v>25566.4</v>
      </c>
      <c r="E392" s="62">
        <v>25450.25</v>
      </c>
      <c r="F392" s="62">
        <v>25539.45</v>
      </c>
      <c r="G392" s="62">
        <v>25490.0</v>
      </c>
      <c r="H392" s="81">
        <f t="shared" si="4"/>
        <v>-0.02020400157</v>
      </c>
      <c r="I392" s="62" t="str">
        <f t="shared" si="1"/>
        <v>CE</v>
      </c>
      <c r="J392" s="62">
        <f t="shared" si="2"/>
        <v>25600</v>
      </c>
      <c r="K392" s="9">
        <f t="shared" si="3"/>
        <v>-0.2142449338</v>
      </c>
      <c r="L392" s="113" t="s">
        <v>317</v>
      </c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62" t="s">
        <v>316</v>
      </c>
      <c r="B393" s="112">
        <v>43101.0</v>
      </c>
      <c r="C393" s="62">
        <v>25565.75</v>
      </c>
      <c r="D393" s="62">
        <v>25588.0</v>
      </c>
      <c r="E393" s="62">
        <v>25271.55</v>
      </c>
      <c r="F393" s="62">
        <v>25318.1</v>
      </c>
      <c r="G393" s="62">
        <v>25539.45</v>
      </c>
      <c r="H393" s="81">
        <f t="shared" si="4"/>
        <v>0.102977942</v>
      </c>
      <c r="I393" s="62" t="str">
        <f t="shared" si="1"/>
        <v>PE</v>
      </c>
      <c r="J393" s="62">
        <f t="shared" si="2"/>
        <v>25500</v>
      </c>
      <c r="K393" s="9">
        <f t="shared" si="3"/>
        <v>0.9686787988</v>
      </c>
      <c r="L393" s="113" t="s">
        <v>318</v>
      </c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62" t="s">
        <v>316</v>
      </c>
      <c r="B394" s="112">
        <v>43102.0</v>
      </c>
      <c r="C394" s="62">
        <v>25382.2</v>
      </c>
      <c r="D394" s="62">
        <v>25425.5</v>
      </c>
      <c r="E394" s="62">
        <v>25232.8</v>
      </c>
      <c r="F394" s="62">
        <v>25338.25</v>
      </c>
      <c r="G394" s="62">
        <v>25318.1</v>
      </c>
      <c r="H394" s="81">
        <f t="shared" si="4"/>
        <v>0.2531785561</v>
      </c>
      <c r="I394" s="62" t="str">
        <f t="shared" si="1"/>
        <v>PE</v>
      </c>
      <c r="J394" s="62">
        <f t="shared" si="2"/>
        <v>25300</v>
      </c>
      <c r="K394" s="9">
        <f t="shared" si="3"/>
        <v>0.1731528394</v>
      </c>
      <c r="L394" s="113" t="s">
        <v>320</v>
      </c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62" t="s">
        <v>316</v>
      </c>
      <c r="B395" s="112">
        <v>43103.0</v>
      </c>
      <c r="C395" s="62">
        <v>25425.75</v>
      </c>
      <c r="D395" s="62">
        <v>25454.9</v>
      </c>
      <c r="E395" s="62">
        <v>25300.9</v>
      </c>
      <c r="F395" s="62">
        <v>25318.6</v>
      </c>
      <c r="G395" s="62">
        <v>25338.25</v>
      </c>
      <c r="H395" s="81">
        <f t="shared" si="4"/>
        <v>0.345327716</v>
      </c>
      <c r="I395" s="62" t="str">
        <f t="shared" si="1"/>
        <v>PE</v>
      </c>
      <c r="J395" s="62">
        <f t="shared" si="2"/>
        <v>25300</v>
      </c>
      <c r="K395" s="9">
        <f t="shared" si="3"/>
        <v>0.4214231635</v>
      </c>
      <c r="L395" s="113" t="s">
        <v>322</v>
      </c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62" t="s">
        <v>316</v>
      </c>
      <c r="B396" s="112">
        <v>43104.0</v>
      </c>
      <c r="C396" s="62">
        <v>25367.65</v>
      </c>
      <c r="D396" s="62">
        <v>25490.35</v>
      </c>
      <c r="E396" s="62">
        <v>25310.3</v>
      </c>
      <c r="F396" s="62">
        <v>25462.6</v>
      </c>
      <c r="G396" s="62">
        <v>25318.6</v>
      </c>
      <c r="H396" s="81">
        <f t="shared" si="4"/>
        <v>0.193731091</v>
      </c>
      <c r="I396" s="62" t="str">
        <f t="shared" si="1"/>
        <v>PE</v>
      </c>
      <c r="J396" s="62">
        <f t="shared" si="2"/>
        <v>25300</v>
      </c>
      <c r="K396" s="9">
        <f t="shared" si="3"/>
        <v>-0.3742956088</v>
      </c>
      <c r="L396" s="113" t="s">
        <v>323</v>
      </c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62" t="s">
        <v>316</v>
      </c>
      <c r="B397" s="112">
        <v>43105.0</v>
      </c>
      <c r="C397" s="62">
        <v>25524.45</v>
      </c>
      <c r="D397" s="62">
        <v>25643.35</v>
      </c>
      <c r="E397" s="62">
        <v>25499.55</v>
      </c>
      <c r="F397" s="62">
        <v>25601.85</v>
      </c>
      <c r="G397" s="62">
        <v>25462.6</v>
      </c>
      <c r="H397" s="81">
        <f t="shared" si="4"/>
        <v>0.2429052807</v>
      </c>
      <c r="I397" s="62" t="str">
        <f t="shared" si="1"/>
        <v>PE</v>
      </c>
      <c r="J397" s="62">
        <f t="shared" si="2"/>
        <v>25400</v>
      </c>
      <c r="K397" s="9">
        <f t="shared" si="3"/>
        <v>-0.3032386594</v>
      </c>
      <c r="L397" s="113" t="s">
        <v>317</v>
      </c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62" t="s">
        <v>316</v>
      </c>
      <c r="B398" s="112">
        <v>43108.0</v>
      </c>
      <c r="C398" s="62">
        <v>25690.25</v>
      </c>
      <c r="D398" s="62">
        <v>25771.5</v>
      </c>
      <c r="E398" s="62">
        <v>25643.8</v>
      </c>
      <c r="F398" s="62">
        <v>25676.1</v>
      </c>
      <c r="G398" s="62">
        <v>25601.85</v>
      </c>
      <c r="H398" s="81">
        <f t="shared" si="4"/>
        <v>0.3452875476</v>
      </c>
      <c r="I398" s="62" t="str">
        <f t="shared" si="1"/>
        <v>PE</v>
      </c>
      <c r="J398" s="62">
        <f t="shared" si="2"/>
        <v>25600</v>
      </c>
      <c r="K398" s="9">
        <f t="shared" si="3"/>
        <v>0.05507926159</v>
      </c>
      <c r="L398" s="113" t="s">
        <v>318</v>
      </c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62" t="s">
        <v>316</v>
      </c>
      <c r="B399" s="112">
        <v>43109.0</v>
      </c>
      <c r="C399" s="62">
        <v>25727.95</v>
      </c>
      <c r="D399" s="62">
        <v>25803.8</v>
      </c>
      <c r="E399" s="62">
        <v>25617.25</v>
      </c>
      <c r="F399" s="62">
        <v>25703.8</v>
      </c>
      <c r="G399" s="62">
        <v>25676.1</v>
      </c>
      <c r="H399" s="81">
        <f t="shared" si="4"/>
        <v>0.201938768</v>
      </c>
      <c r="I399" s="62" t="str">
        <f t="shared" si="1"/>
        <v>PE</v>
      </c>
      <c r="J399" s="62">
        <f t="shared" si="2"/>
        <v>25600</v>
      </c>
      <c r="K399" s="9">
        <f t="shared" si="3"/>
        <v>0.0938667869</v>
      </c>
      <c r="L399" s="113" t="s">
        <v>320</v>
      </c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62" t="s">
        <v>316</v>
      </c>
      <c r="B400" s="112">
        <v>43110.0</v>
      </c>
      <c r="C400" s="62">
        <v>25709.9</v>
      </c>
      <c r="D400" s="62">
        <v>25717.6</v>
      </c>
      <c r="E400" s="62">
        <v>25527.5</v>
      </c>
      <c r="F400" s="62">
        <v>25617.3</v>
      </c>
      <c r="G400" s="62">
        <v>25703.8</v>
      </c>
      <c r="H400" s="81">
        <f t="shared" si="4"/>
        <v>0.02373189956</v>
      </c>
      <c r="I400" s="62" t="str">
        <f t="shared" si="1"/>
        <v>PE</v>
      </c>
      <c r="J400" s="62">
        <f t="shared" si="2"/>
        <v>25600</v>
      </c>
      <c r="K400" s="9">
        <f t="shared" si="3"/>
        <v>0.3601725405</v>
      </c>
      <c r="L400" s="113" t="s">
        <v>322</v>
      </c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62" t="s">
        <v>316</v>
      </c>
      <c r="B401" s="112">
        <v>43111.0</v>
      </c>
      <c r="C401" s="62">
        <v>25628.2</v>
      </c>
      <c r="D401" s="62">
        <v>25694.65</v>
      </c>
      <c r="E401" s="62">
        <v>25532.25</v>
      </c>
      <c r="F401" s="62">
        <v>25660.9</v>
      </c>
      <c r="G401" s="62">
        <v>25617.3</v>
      </c>
      <c r="H401" s="81">
        <f t="shared" si="4"/>
        <v>0.04254937093</v>
      </c>
      <c r="I401" s="62" t="str">
        <f t="shared" si="1"/>
        <v>PE</v>
      </c>
      <c r="J401" s="62">
        <f t="shared" si="2"/>
        <v>25500</v>
      </c>
      <c r="K401" s="9">
        <f t="shared" si="3"/>
        <v>-0.1275938224</v>
      </c>
      <c r="L401" s="113" t="s">
        <v>323</v>
      </c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62" t="s">
        <v>316</v>
      </c>
      <c r="B402" s="112">
        <v>43112.0</v>
      </c>
      <c r="C402" s="62">
        <v>25732.4</v>
      </c>
      <c r="D402" s="62">
        <v>25775.15</v>
      </c>
      <c r="E402" s="62">
        <v>25557.6</v>
      </c>
      <c r="F402" s="62">
        <v>25749.05</v>
      </c>
      <c r="G402" s="62">
        <v>25660.9</v>
      </c>
      <c r="H402" s="81">
        <f t="shared" si="4"/>
        <v>0.2786340308</v>
      </c>
      <c r="I402" s="62" t="str">
        <f t="shared" si="1"/>
        <v>PE</v>
      </c>
      <c r="J402" s="62">
        <f t="shared" si="2"/>
        <v>25600</v>
      </c>
      <c r="K402" s="9">
        <f t="shared" si="3"/>
        <v>-0.06470441933</v>
      </c>
      <c r="L402" s="113" t="s">
        <v>317</v>
      </c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62" t="s">
        <v>316</v>
      </c>
      <c r="B403" s="112">
        <v>43116.0</v>
      </c>
      <c r="C403" s="62">
        <v>26129.15</v>
      </c>
      <c r="D403" s="62">
        <v>26136.4</v>
      </c>
      <c r="E403" s="62">
        <v>25931.7</v>
      </c>
      <c r="F403" s="62">
        <v>25974.9</v>
      </c>
      <c r="G403" s="62">
        <v>25749.05</v>
      </c>
      <c r="H403" s="81">
        <f t="shared" si="4"/>
        <v>1.476170966</v>
      </c>
      <c r="I403" s="62" t="str">
        <f t="shared" si="1"/>
        <v>PE</v>
      </c>
      <c r="J403" s="62">
        <f t="shared" si="2"/>
        <v>26000</v>
      </c>
      <c r="K403" s="9">
        <f t="shared" si="3"/>
        <v>0.590336846</v>
      </c>
      <c r="L403" s="113" t="s">
        <v>320</v>
      </c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62" t="s">
        <v>316</v>
      </c>
      <c r="B404" s="112">
        <v>43118.0</v>
      </c>
      <c r="C404" s="62">
        <v>26762.25</v>
      </c>
      <c r="D404" s="62">
        <v>26887.65</v>
      </c>
      <c r="E404" s="62">
        <v>26423.75</v>
      </c>
      <c r="F404" s="62">
        <v>26537.4</v>
      </c>
      <c r="G404" s="62">
        <v>25974.9</v>
      </c>
      <c r="H404" s="81">
        <f t="shared" si="4"/>
        <v>3.0311955</v>
      </c>
      <c r="I404" s="62" t="str">
        <f t="shared" si="1"/>
        <v>PE</v>
      </c>
      <c r="J404" s="62">
        <f t="shared" si="2"/>
        <v>26700</v>
      </c>
      <c r="K404" s="9">
        <f t="shared" si="3"/>
        <v>0.8401759942</v>
      </c>
      <c r="L404" s="113" t="s">
        <v>323</v>
      </c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62" t="s">
        <v>316</v>
      </c>
      <c r="B405" s="112">
        <v>43119.0</v>
      </c>
      <c r="C405" s="62">
        <v>26615.65</v>
      </c>
      <c r="D405" s="62">
        <v>26957.85</v>
      </c>
      <c r="E405" s="62">
        <v>26433.55</v>
      </c>
      <c r="F405" s="62">
        <v>26909.5</v>
      </c>
      <c r="G405" s="62">
        <v>26537.4</v>
      </c>
      <c r="H405" s="81">
        <f t="shared" si="4"/>
        <v>0.2948668671</v>
      </c>
      <c r="I405" s="62" t="str">
        <f t="shared" si="1"/>
        <v>PE</v>
      </c>
      <c r="J405" s="62">
        <f t="shared" si="2"/>
        <v>26500</v>
      </c>
      <c r="K405" s="9">
        <f t="shared" si="3"/>
        <v>-1.104049685</v>
      </c>
      <c r="L405" s="113" t="s">
        <v>317</v>
      </c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62" t="s">
        <v>316</v>
      </c>
      <c r="B406" s="112">
        <v>43122.0</v>
      </c>
      <c r="C406" s="62">
        <v>26940.5</v>
      </c>
      <c r="D406" s="62">
        <v>27074.9</v>
      </c>
      <c r="E406" s="62">
        <v>26841.2</v>
      </c>
      <c r="F406" s="62">
        <v>27041.2</v>
      </c>
      <c r="G406" s="62">
        <v>26909.5</v>
      </c>
      <c r="H406" s="81">
        <f t="shared" si="4"/>
        <v>0.1152009513</v>
      </c>
      <c r="I406" s="62" t="str">
        <f t="shared" si="1"/>
        <v>PE</v>
      </c>
      <c r="J406" s="62">
        <f t="shared" si="2"/>
        <v>26800</v>
      </c>
      <c r="K406" s="9">
        <f t="shared" si="3"/>
        <v>-0.373786678</v>
      </c>
      <c r="L406" s="113" t="s">
        <v>318</v>
      </c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62" t="s">
        <v>316</v>
      </c>
      <c r="B407" s="112">
        <v>43123.0</v>
      </c>
      <c r="C407" s="62">
        <v>27089.95</v>
      </c>
      <c r="D407" s="62">
        <v>27422.05</v>
      </c>
      <c r="E407" s="62">
        <v>27066.15</v>
      </c>
      <c r="F407" s="62">
        <v>27390.6</v>
      </c>
      <c r="G407" s="62">
        <v>27041.2</v>
      </c>
      <c r="H407" s="81">
        <f t="shared" si="4"/>
        <v>0.1802804609</v>
      </c>
      <c r="I407" s="62" t="str">
        <f t="shared" si="1"/>
        <v>PE</v>
      </c>
      <c r="J407" s="62">
        <f t="shared" si="2"/>
        <v>27000</v>
      </c>
      <c r="K407" s="9">
        <f t="shared" si="3"/>
        <v>-1.10982117</v>
      </c>
      <c r="L407" s="113" t="s">
        <v>320</v>
      </c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62" t="s">
        <v>316</v>
      </c>
      <c r="B408" s="112">
        <v>43124.0</v>
      </c>
      <c r="C408" s="62">
        <v>27310.15</v>
      </c>
      <c r="D408" s="62">
        <v>27479.25</v>
      </c>
      <c r="E408" s="62">
        <v>27219.45</v>
      </c>
      <c r="F408" s="62">
        <v>27398.55</v>
      </c>
      <c r="G408" s="62">
        <v>27390.6</v>
      </c>
      <c r="H408" s="81">
        <f t="shared" si="4"/>
        <v>-0.2937139018</v>
      </c>
      <c r="I408" s="62" t="str">
        <f t="shared" si="1"/>
        <v>CE</v>
      </c>
      <c r="J408" s="62">
        <f t="shared" si="2"/>
        <v>27400</v>
      </c>
      <c r="K408" s="9">
        <f t="shared" si="3"/>
        <v>-0.3236891778</v>
      </c>
      <c r="L408" s="113" t="s">
        <v>322</v>
      </c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62" t="s">
        <v>316</v>
      </c>
      <c r="B409" s="112">
        <v>43125.0</v>
      </c>
      <c r="C409" s="62">
        <v>27414.1</v>
      </c>
      <c r="D409" s="62">
        <v>27522.85</v>
      </c>
      <c r="E409" s="62">
        <v>27151.75</v>
      </c>
      <c r="F409" s="62">
        <v>27445.65</v>
      </c>
      <c r="G409" s="62">
        <v>27398.55</v>
      </c>
      <c r="H409" s="81">
        <f t="shared" si="4"/>
        <v>0.05675482827</v>
      </c>
      <c r="I409" s="62" t="str">
        <f t="shared" si="1"/>
        <v>PE</v>
      </c>
      <c r="J409" s="62">
        <f t="shared" si="2"/>
        <v>27300</v>
      </c>
      <c r="K409" s="9">
        <f t="shared" si="3"/>
        <v>-0.1150867619</v>
      </c>
      <c r="L409" s="113" t="s">
        <v>323</v>
      </c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62" t="s">
        <v>316</v>
      </c>
      <c r="B410" s="112">
        <v>43129.0</v>
      </c>
      <c r="C410" s="62">
        <v>27446.1</v>
      </c>
      <c r="D410" s="62">
        <v>27652.05</v>
      </c>
      <c r="E410" s="62">
        <v>27407.4</v>
      </c>
      <c r="F410" s="62">
        <v>27498.45</v>
      </c>
      <c r="G410" s="62">
        <v>27445.65</v>
      </c>
      <c r="H410" s="81">
        <f t="shared" si="4"/>
        <v>0.00163960409</v>
      </c>
      <c r="I410" s="62" t="str">
        <f t="shared" si="1"/>
        <v>PE</v>
      </c>
      <c r="J410" s="62">
        <f t="shared" si="2"/>
        <v>27300</v>
      </c>
      <c r="K410" s="9">
        <f t="shared" si="3"/>
        <v>-0.1907374818</v>
      </c>
      <c r="L410" s="113" t="s">
        <v>318</v>
      </c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62" t="s">
        <v>316</v>
      </c>
      <c r="B411" s="112">
        <v>43130.0</v>
      </c>
      <c r="C411" s="62">
        <v>27466.85</v>
      </c>
      <c r="D411" s="62">
        <v>27470.25</v>
      </c>
      <c r="E411" s="62">
        <v>27242.05</v>
      </c>
      <c r="F411" s="62">
        <v>27269.05</v>
      </c>
      <c r="G411" s="62">
        <v>27498.45</v>
      </c>
      <c r="H411" s="81">
        <f t="shared" si="4"/>
        <v>-0.114915568</v>
      </c>
      <c r="I411" s="62" t="str">
        <f t="shared" si="1"/>
        <v>CE</v>
      </c>
      <c r="J411" s="62">
        <f t="shared" si="2"/>
        <v>27600</v>
      </c>
      <c r="K411" s="9">
        <f t="shared" si="3"/>
        <v>0.7201408243</v>
      </c>
      <c r="L411" s="113" t="s">
        <v>320</v>
      </c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62" t="s">
        <v>316</v>
      </c>
      <c r="B412" s="112">
        <v>43131.0</v>
      </c>
      <c r="C412" s="62">
        <v>27136.25</v>
      </c>
      <c r="D412" s="62">
        <v>27455.75</v>
      </c>
      <c r="E412" s="62">
        <v>27116.95</v>
      </c>
      <c r="F412" s="62">
        <v>27379.45</v>
      </c>
      <c r="G412" s="62">
        <v>27269.05</v>
      </c>
      <c r="H412" s="81">
        <f t="shared" si="4"/>
        <v>-0.486998997</v>
      </c>
      <c r="I412" s="62" t="str">
        <f t="shared" si="1"/>
        <v>CE</v>
      </c>
      <c r="J412" s="62">
        <f t="shared" si="2"/>
        <v>27200</v>
      </c>
      <c r="K412" s="9">
        <f t="shared" si="3"/>
        <v>-0.8962181584</v>
      </c>
      <c r="L412" s="113" t="s">
        <v>322</v>
      </c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62" t="s">
        <v>316</v>
      </c>
      <c r="B413" s="112">
        <v>43132.0</v>
      </c>
      <c r="C413" s="62">
        <v>27334.85</v>
      </c>
      <c r="D413" s="62">
        <v>27613.5</v>
      </c>
      <c r="E413" s="62">
        <v>27046.35</v>
      </c>
      <c r="F413" s="62">
        <v>27220.7</v>
      </c>
      <c r="G413" s="62">
        <v>27379.45</v>
      </c>
      <c r="H413" s="81">
        <f t="shared" si="4"/>
        <v>-0.1628958945</v>
      </c>
      <c r="I413" s="62" t="str">
        <f t="shared" si="1"/>
        <v>CE</v>
      </c>
      <c r="J413" s="62">
        <f t="shared" si="2"/>
        <v>27400</v>
      </c>
      <c r="K413" s="9">
        <f t="shared" si="3"/>
        <v>0.4175987796</v>
      </c>
      <c r="L413" s="113" t="s">
        <v>323</v>
      </c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62" t="s">
        <v>316</v>
      </c>
      <c r="B414" s="112">
        <v>43133.0</v>
      </c>
      <c r="C414" s="62">
        <v>27017.4</v>
      </c>
      <c r="D414" s="62">
        <v>27017.55</v>
      </c>
      <c r="E414" s="62">
        <v>26364.05</v>
      </c>
      <c r="F414" s="62">
        <v>26451.15</v>
      </c>
      <c r="G414" s="62">
        <v>27220.7</v>
      </c>
      <c r="H414" s="81">
        <f t="shared" si="4"/>
        <v>-0.7468580896</v>
      </c>
      <c r="I414" s="62" t="str">
        <f t="shared" si="1"/>
        <v>CE</v>
      </c>
      <c r="J414" s="62">
        <f t="shared" si="2"/>
        <v>27100</v>
      </c>
      <c r="K414" s="9">
        <f t="shared" si="3"/>
        <v>2.095871549</v>
      </c>
      <c r="L414" s="113" t="s">
        <v>317</v>
      </c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62" t="s">
        <v>316</v>
      </c>
      <c r="B415" s="112">
        <v>43136.0</v>
      </c>
      <c r="C415" s="62">
        <v>25968.15</v>
      </c>
      <c r="D415" s="62">
        <v>26215.1</v>
      </c>
      <c r="E415" s="62">
        <v>25917.55</v>
      </c>
      <c r="F415" s="62">
        <v>26098.75</v>
      </c>
      <c r="G415" s="62">
        <v>26451.15</v>
      </c>
      <c r="H415" s="81">
        <f t="shared" si="4"/>
        <v>-1.826007565</v>
      </c>
      <c r="I415" s="62" t="str">
        <f t="shared" si="1"/>
        <v>CE</v>
      </c>
      <c r="J415" s="62">
        <f t="shared" si="2"/>
        <v>26100</v>
      </c>
      <c r="K415" s="9">
        <f t="shared" si="3"/>
        <v>-0.5029237739</v>
      </c>
      <c r="L415" s="113" t="s">
        <v>318</v>
      </c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62" t="s">
        <v>316</v>
      </c>
      <c r="B416" s="112">
        <v>43137.0</v>
      </c>
      <c r="C416" s="62">
        <v>25140.1</v>
      </c>
      <c r="D416" s="62">
        <v>26140.6</v>
      </c>
      <c r="E416" s="62">
        <v>25023.85</v>
      </c>
      <c r="F416" s="62">
        <v>25811.3</v>
      </c>
      <c r="G416" s="62">
        <v>26098.75</v>
      </c>
      <c r="H416" s="81">
        <f t="shared" si="4"/>
        <v>-3.673164424</v>
      </c>
      <c r="I416" s="62" t="str">
        <f t="shared" si="1"/>
        <v>CE</v>
      </c>
      <c r="J416" s="62">
        <f t="shared" si="2"/>
        <v>25200</v>
      </c>
      <c r="K416" s="9">
        <f t="shared" si="3"/>
        <v>-2.669838227</v>
      </c>
      <c r="L416" s="113" t="s">
        <v>320</v>
      </c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62" t="s">
        <v>316</v>
      </c>
      <c r="B417" s="112">
        <v>43138.0</v>
      </c>
      <c r="C417" s="62">
        <v>26065.4</v>
      </c>
      <c r="D417" s="62">
        <v>26078.4</v>
      </c>
      <c r="E417" s="62">
        <v>25558.05</v>
      </c>
      <c r="F417" s="62">
        <v>25670.0</v>
      </c>
      <c r="G417" s="62">
        <v>25811.3</v>
      </c>
      <c r="H417" s="81">
        <f t="shared" si="4"/>
        <v>0.984452546</v>
      </c>
      <c r="I417" s="62" t="str">
        <f t="shared" si="1"/>
        <v>PE</v>
      </c>
      <c r="J417" s="62">
        <f t="shared" si="2"/>
        <v>26000</v>
      </c>
      <c r="K417" s="9">
        <f t="shared" si="3"/>
        <v>1.516953509</v>
      </c>
      <c r="L417" s="113" t="s">
        <v>322</v>
      </c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62" t="s">
        <v>316</v>
      </c>
      <c r="B418" s="112">
        <v>43139.0</v>
      </c>
      <c r="C418" s="62">
        <v>25759.85</v>
      </c>
      <c r="D418" s="62">
        <v>26126.4</v>
      </c>
      <c r="E418" s="62">
        <v>25637.4</v>
      </c>
      <c r="F418" s="62">
        <v>25920.65</v>
      </c>
      <c r="G418" s="62">
        <v>25670.0</v>
      </c>
      <c r="H418" s="81">
        <f t="shared" si="4"/>
        <v>0.350019478</v>
      </c>
      <c r="I418" s="62" t="str">
        <f t="shared" si="1"/>
        <v>PE</v>
      </c>
      <c r="J418" s="62">
        <f t="shared" si="2"/>
        <v>25700</v>
      </c>
      <c r="K418" s="9">
        <f t="shared" si="3"/>
        <v>-0.6242272373</v>
      </c>
      <c r="L418" s="113" t="s">
        <v>323</v>
      </c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62" t="s">
        <v>316</v>
      </c>
      <c r="B419" s="112">
        <v>43140.0</v>
      </c>
      <c r="C419" s="62">
        <v>25466.3</v>
      </c>
      <c r="D419" s="62">
        <v>25598.3</v>
      </c>
      <c r="E419" s="62">
        <v>25371.0</v>
      </c>
      <c r="F419" s="62">
        <v>25463.65</v>
      </c>
      <c r="G419" s="62">
        <v>25920.65</v>
      </c>
      <c r="H419" s="81">
        <f t="shared" si="4"/>
        <v>-1.752849562</v>
      </c>
      <c r="I419" s="62" t="str">
        <f t="shared" si="1"/>
        <v>CE</v>
      </c>
      <c r="J419" s="62">
        <f t="shared" si="2"/>
        <v>25600</v>
      </c>
      <c r="K419" s="9">
        <f t="shared" si="3"/>
        <v>0.01040590899</v>
      </c>
      <c r="L419" s="113" t="s">
        <v>317</v>
      </c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62" t="s">
        <v>316</v>
      </c>
      <c r="B420" s="112">
        <v>43143.0</v>
      </c>
      <c r="C420" s="62">
        <v>25530.1</v>
      </c>
      <c r="D420" s="62">
        <v>25757.85</v>
      </c>
      <c r="E420" s="62">
        <v>25485.4</v>
      </c>
      <c r="F420" s="62">
        <v>25701.6</v>
      </c>
      <c r="G420" s="62">
        <v>25463.65</v>
      </c>
      <c r="H420" s="81">
        <f t="shared" si="4"/>
        <v>0.2609602315</v>
      </c>
      <c r="I420" s="62" t="str">
        <f t="shared" si="1"/>
        <v>PE</v>
      </c>
      <c r="J420" s="62">
        <f t="shared" si="2"/>
        <v>25400</v>
      </c>
      <c r="K420" s="9">
        <f t="shared" si="3"/>
        <v>-0.671756084</v>
      </c>
      <c r="L420" s="113" t="s">
        <v>318</v>
      </c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62" t="s">
        <v>316</v>
      </c>
      <c r="B421" s="112">
        <v>43145.0</v>
      </c>
      <c r="C421" s="62">
        <v>25810.25</v>
      </c>
      <c r="D421" s="62">
        <v>25810.25</v>
      </c>
      <c r="E421" s="62">
        <v>25212.35</v>
      </c>
      <c r="F421" s="62">
        <v>25341.25</v>
      </c>
      <c r="G421" s="62">
        <v>25701.6</v>
      </c>
      <c r="H421" s="81">
        <f t="shared" si="4"/>
        <v>0.4227363277</v>
      </c>
      <c r="I421" s="62" t="str">
        <f t="shared" si="1"/>
        <v>PE</v>
      </c>
      <c r="J421" s="62">
        <f t="shared" si="2"/>
        <v>25700</v>
      </c>
      <c r="K421" s="9">
        <f t="shared" si="3"/>
        <v>1.817107544</v>
      </c>
      <c r="L421" s="113" t="s">
        <v>322</v>
      </c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62" t="s">
        <v>316</v>
      </c>
      <c r="B422" s="112">
        <v>43146.0</v>
      </c>
      <c r="C422" s="62">
        <v>25360.9</v>
      </c>
      <c r="D422" s="62">
        <v>25615.15</v>
      </c>
      <c r="E422" s="62">
        <v>25295.15</v>
      </c>
      <c r="F422" s="62">
        <v>25424.35</v>
      </c>
      <c r="G422" s="62">
        <v>25341.25</v>
      </c>
      <c r="H422" s="81">
        <f t="shared" si="4"/>
        <v>0.07754155774</v>
      </c>
      <c r="I422" s="62" t="str">
        <f t="shared" si="1"/>
        <v>PE</v>
      </c>
      <c r="J422" s="62">
        <f t="shared" si="2"/>
        <v>25300</v>
      </c>
      <c r="K422" s="9">
        <f t="shared" si="3"/>
        <v>-0.250188282</v>
      </c>
      <c r="L422" s="113" t="s">
        <v>323</v>
      </c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62" t="s">
        <v>316</v>
      </c>
      <c r="B423" s="112">
        <v>43147.0</v>
      </c>
      <c r="C423" s="62">
        <v>25511.95</v>
      </c>
      <c r="D423" s="62">
        <v>25601.0</v>
      </c>
      <c r="E423" s="62">
        <v>25100.9</v>
      </c>
      <c r="F423" s="62">
        <v>25163.9</v>
      </c>
      <c r="G423" s="62">
        <v>25424.35</v>
      </c>
      <c r="H423" s="81">
        <f t="shared" si="4"/>
        <v>0.3445515815</v>
      </c>
      <c r="I423" s="62" t="str">
        <f t="shared" si="1"/>
        <v>PE</v>
      </c>
      <c r="J423" s="62">
        <f t="shared" si="2"/>
        <v>25400</v>
      </c>
      <c r="K423" s="9">
        <f t="shared" si="3"/>
        <v>1.36426263</v>
      </c>
      <c r="L423" s="113" t="s">
        <v>317</v>
      </c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62" t="s">
        <v>316</v>
      </c>
      <c r="B424" s="112">
        <v>43150.0</v>
      </c>
      <c r="C424" s="62">
        <v>25324.6</v>
      </c>
      <c r="D424" s="62">
        <v>25326.05</v>
      </c>
      <c r="E424" s="62">
        <v>24824.55</v>
      </c>
      <c r="F424" s="62">
        <v>25058.55</v>
      </c>
      <c r="G424" s="62">
        <v>25163.9</v>
      </c>
      <c r="H424" s="81">
        <f t="shared" si="4"/>
        <v>0.6386132515</v>
      </c>
      <c r="I424" s="62" t="str">
        <f t="shared" si="1"/>
        <v>PE</v>
      </c>
      <c r="J424" s="62">
        <f t="shared" si="2"/>
        <v>25200</v>
      </c>
      <c r="K424" s="9">
        <f t="shared" si="3"/>
        <v>1.050559535</v>
      </c>
      <c r="L424" s="113" t="s">
        <v>318</v>
      </c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62" t="s">
        <v>316</v>
      </c>
      <c r="B425" s="112">
        <v>43151.0</v>
      </c>
      <c r="C425" s="62">
        <v>25105.55</v>
      </c>
      <c r="D425" s="62">
        <v>25158.1</v>
      </c>
      <c r="E425" s="62">
        <v>24829.0</v>
      </c>
      <c r="F425" s="62">
        <v>24874.4</v>
      </c>
      <c r="G425" s="62">
        <v>25058.55</v>
      </c>
      <c r="H425" s="81">
        <f t="shared" si="4"/>
        <v>0.1875607328</v>
      </c>
      <c r="I425" s="62" t="str">
        <f t="shared" si="1"/>
        <v>PE</v>
      </c>
      <c r="J425" s="62">
        <f t="shared" si="2"/>
        <v>25000</v>
      </c>
      <c r="K425" s="9">
        <f t="shared" si="3"/>
        <v>0.9207127508</v>
      </c>
      <c r="L425" s="113" t="s">
        <v>320</v>
      </c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62" t="s">
        <v>316</v>
      </c>
      <c r="B426" s="112">
        <v>43152.0</v>
      </c>
      <c r="C426" s="62">
        <v>24996.6</v>
      </c>
      <c r="D426" s="62">
        <v>24999.7</v>
      </c>
      <c r="E426" s="62">
        <v>24796.35</v>
      </c>
      <c r="F426" s="62">
        <v>24936.7</v>
      </c>
      <c r="G426" s="62">
        <v>24874.4</v>
      </c>
      <c r="H426" s="81">
        <f t="shared" si="4"/>
        <v>0.4912681311</v>
      </c>
      <c r="I426" s="62" t="str">
        <f t="shared" si="1"/>
        <v>PE</v>
      </c>
      <c r="J426" s="62">
        <f t="shared" si="2"/>
        <v>24900</v>
      </c>
      <c r="K426" s="9">
        <f t="shared" si="3"/>
        <v>0.23963259</v>
      </c>
      <c r="L426" s="113" t="s">
        <v>322</v>
      </c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62" t="s">
        <v>316</v>
      </c>
      <c r="B427" s="112">
        <v>43153.0</v>
      </c>
      <c r="C427" s="62">
        <v>24812.7</v>
      </c>
      <c r="D427" s="62">
        <v>24987.05</v>
      </c>
      <c r="E427" s="62">
        <v>24781.7</v>
      </c>
      <c r="F427" s="62">
        <v>24955.2</v>
      </c>
      <c r="G427" s="62">
        <v>24936.7</v>
      </c>
      <c r="H427" s="81">
        <f t="shared" si="4"/>
        <v>-0.4972590599</v>
      </c>
      <c r="I427" s="62" t="str">
        <f t="shared" si="1"/>
        <v>CE</v>
      </c>
      <c r="J427" s="62">
        <f t="shared" si="2"/>
        <v>24900</v>
      </c>
      <c r="K427" s="9">
        <f t="shared" si="3"/>
        <v>-0.5743026756</v>
      </c>
      <c r="L427" s="113" t="s">
        <v>323</v>
      </c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62" t="s">
        <v>316</v>
      </c>
      <c r="B428" s="112">
        <v>43154.0</v>
      </c>
      <c r="C428" s="62">
        <v>25002.25</v>
      </c>
      <c r="D428" s="62">
        <v>25345.15</v>
      </c>
      <c r="E428" s="62">
        <v>24962.85</v>
      </c>
      <c r="F428" s="62">
        <v>25302.5</v>
      </c>
      <c r="G428" s="62">
        <v>24955.2</v>
      </c>
      <c r="H428" s="81">
        <f t="shared" si="4"/>
        <v>0.1885378598</v>
      </c>
      <c r="I428" s="62" t="str">
        <f t="shared" si="1"/>
        <v>PE</v>
      </c>
      <c r="J428" s="62">
        <f t="shared" si="2"/>
        <v>24900</v>
      </c>
      <c r="K428" s="9">
        <f t="shared" si="3"/>
        <v>-1.20089192</v>
      </c>
      <c r="L428" s="113" t="s">
        <v>317</v>
      </c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62" t="s">
        <v>316</v>
      </c>
      <c r="B429" s="112">
        <v>43157.0</v>
      </c>
      <c r="C429" s="62">
        <v>25452.0</v>
      </c>
      <c r="D429" s="62">
        <v>25722.15</v>
      </c>
      <c r="E429" s="62">
        <v>25381.2</v>
      </c>
      <c r="F429" s="62">
        <v>25687.9</v>
      </c>
      <c r="G429" s="62">
        <v>25302.5</v>
      </c>
      <c r="H429" s="81">
        <f t="shared" si="4"/>
        <v>0.5908507065</v>
      </c>
      <c r="I429" s="62" t="str">
        <f t="shared" si="1"/>
        <v>PE</v>
      </c>
      <c r="J429" s="62">
        <f t="shared" si="2"/>
        <v>25400</v>
      </c>
      <c r="K429" s="9">
        <f t="shared" si="3"/>
        <v>-0.9268426843</v>
      </c>
      <c r="L429" s="113" t="s">
        <v>318</v>
      </c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62" t="s">
        <v>316</v>
      </c>
      <c r="B430" s="112">
        <v>43158.0</v>
      </c>
      <c r="C430" s="62">
        <v>25684.6</v>
      </c>
      <c r="D430" s="62">
        <v>25723.55</v>
      </c>
      <c r="E430" s="62">
        <v>25356.4</v>
      </c>
      <c r="F430" s="62">
        <v>25383.6</v>
      </c>
      <c r="G430" s="62">
        <v>25687.9</v>
      </c>
      <c r="H430" s="81">
        <f t="shared" si="4"/>
        <v>-0.01284651529</v>
      </c>
      <c r="I430" s="62" t="str">
        <f t="shared" si="1"/>
        <v>CE</v>
      </c>
      <c r="J430" s="62">
        <f t="shared" si="2"/>
        <v>25800</v>
      </c>
      <c r="K430" s="9">
        <f t="shared" si="3"/>
        <v>1.171908459</v>
      </c>
      <c r="L430" s="113" t="s">
        <v>320</v>
      </c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62" t="s">
        <v>316</v>
      </c>
      <c r="B431" s="112">
        <v>43159.0</v>
      </c>
      <c r="C431" s="62">
        <v>25116.25</v>
      </c>
      <c r="D431" s="62">
        <v>25192.95</v>
      </c>
      <c r="E431" s="62">
        <v>24942.0</v>
      </c>
      <c r="F431" s="62">
        <v>25107.4</v>
      </c>
      <c r="G431" s="62">
        <v>25383.6</v>
      </c>
      <c r="H431" s="81">
        <f t="shared" si="4"/>
        <v>-1.053239099</v>
      </c>
      <c r="I431" s="62" t="str">
        <f t="shared" si="1"/>
        <v>CE</v>
      </c>
      <c r="J431" s="62">
        <f t="shared" si="2"/>
        <v>25200</v>
      </c>
      <c r="K431" s="9">
        <f t="shared" si="3"/>
        <v>0.03523615189</v>
      </c>
      <c r="L431" s="113" t="s">
        <v>322</v>
      </c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62" t="s">
        <v>316</v>
      </c>
      <c r="B432" s="112">
        <v>43160.0</v>
      </c>
      <c r="C432" s="62">
        <v>25022.35</v>
      </c>
      <c r="D432" s="62">
        <v>25226.05</v>
      </c>
      <c r="E432" s="62">
        <v>24854.4</v>
      </c>
      <c r="F432" s="62">
        <v>24902.55</v>
      </c>
      <c r="G432" s="62">
        <v>25107.4</v>
      </c>
      <c r="H432" s="81">
        <f t="shared" si="4"/>
        <v>-0.3387447525</v>
      </c>
      <c r="I432" s="62" t="str">
        <f t="shared" si="1"/>
        <v>CE</v>
      </c>
      <c r="J432" s="62">
        <f t="shared" si="2"/>
        <v>25100</v>
      </c>
      <c r="K432" s="9">
        <f t="shared" si="3"/>
        <v>0.4787719779</v>
      </c>
      <c r="L432" s="113" t="s">
        <v>323</v>
      </c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62" t="s">
        <v>316</v>
      </c>
      <c r="B433" s="112">
        <v>43164.0</v>
      </c>
      <c r="C433" s="62">
        <v>24831.35</v>
      </c>
      <c r="D433" s="62">
        <v>24873.05</v>
      </c>
      <c r="E433" s="62">
        <v>24682.0</v>
      </c>
      <c r="F433" s="62">
        <v>24818.7</v>
      </c>
      <c r="G433" s="62">
        <v>24902.55</v>
      </c>
      <c r="H433" s="81">
        <f t="shared" si="4"/>
        <v>-0.2859144947</v>
      </c>
      <c r="I433" s="62" t="str">
        <f t="shared" si="1"/>
        <v>CE</v>
      </c>
      <c r="J433" s="62">
        <f t="shared" si="2"/>
        <v>24900</v>
      </c>
      <c r="K433" s="9">
        <f t="shared" si="3"/>
        <v>0.05094366597</v>
      </c>
      <c r="L433" s="113" t="s">
        <v>318</v>
      </c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62" t="s">
        <v>316</v>
      </c>
      <c r="B434" s="112">
        <v>43165.0</v>
      </c>
      <c r="C434" s="62">
        <v>24964.1</v>
      </c>
      <c r="D434" s="62">
        <v>25040.25</v>
      </c>
      <c r="E434" s="62">
        <v>24362.05</v>
      </c>
      <c r="F434" s="62">
        <v>24448.45</v>
      </c>
      <c r="G434" s="62">
        <v>24818.7</v>
      </c>
      <c r="H434" s="81">
        <f t="shared" si="4"/>
        <v>0.5858485739</v>
      </c>
      <c r="I434" s="62" t="str">
        <f t="shared" si="1"/>
        <v>PE</v>
      </c>
      <c r="J434" s="62">
        <f t="shared" si="2"/>
        <v>24900</v>
      </c>
      <c r="K434" s="9">
        <f t="shared" si="3"/>
        <v>2.065566153</v>
      </c>
      <c r="L434" s="113" t="s">
        <v>320</v>
      </c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62" t="s">
        <v>316</v>
      </c>
      <c r="B435" s="112">
        <v>43166.0</v>
      </c>
      <c r="C435" s="62">
        <v>24333.85</v>
      </c>
      <c r="D435" s="62">
        <v>24373.4</v>
      </c>
      <c r="E435" s="62">
        <v>24096.75</v>
      </c>
      <c r="F435" s="62">
        <v>24134.1</v>
      </c>
      <c r="G435" s="62">
        <v>24448.45</v>
      </c>
      <c r="H435" s="81">
        <f t="shared" si="4"/>
        <v>-0.4687413722</v>
      </c>
      <c r="I435" s="62" t="str">
        <f t="shared" si="1"/>
        <v>CE</v>
      </c>
      <c r="J435" s="62">
        <f t="shared" si="2"/>
        <v>24400</v>
      </c>
      <c r="K435" s="9">
        <f t="shared" si="3"/>
        <v>0.8208729815</v>
      </c>
      <c r="L435" s="113" t="s">
        <v>322</v>
      </c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62" t="s">
        <v>316</v>
      </c>
      <c r="B436" s="112">
        <v>43167.0</v>
      </c>
      <c r="C436" s="62">
        <v>24273.9</v>
      </c>
      <c r="D436" s="62">
        <v>24534.5</v>
      </c>
      <c r="E436" s="62">
        <v>24048.55</v>
      </c>
      <c r="F436" s="62">
        <v>24477.65</v>
      </c>
      <c r="G436" s="62">
        <v>24134.1</v>
      </c>
      <c r="H436" s="81">
        <f t="shared" si="4"/>
        <v>0.5792633659</v>
      </c>
      <c r="I436" s="62" t="str">
        <f t="shared" si="1"/>
        <v>PE</v>
      </c>
      <c r="J436" s="62">
        <f t="shared" si="2"/>
        <v>24200</v>
      </c>
      <c r="K436" s="9">
        <f t="shared" si="3"/>
        <v>-0.8393789214</v>
      </c>
      <c r="L436" s="113" t="s">
        <v>323</v>
      </c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62" t="s">
        <v>316</v>
      </c>
      <c r="B437" s="112">
        <v>43168.0</v>
      </c>
      <c r="C437" s="62">
        <v>24556.95</v>
      </c>
      <c r="D437" s="62">
        <v>24564.75</v>
      </c>
      <c r="E437" s="62">
        <v>24259.7</v>
      </c>
      <c r="F437" s="62">
        <v>24296.45</v>
      </c>
      <c r="G437" s="62">
        <v>24477.65</v>
      </c>
      <c r="H437" s="81">
        <f t="shared" si="4"/>
        <v>0.3239690085</v>
      </c>
      <c r="I437" s="62" t="str">
        <f t="shared" si="1"/>
        <v>PE</v>
      </c>
      <c r="J437" s="62">
        <f t="shared" si="2"/>
        <v>24500</v>
      </c>
      <c r="K437" s="9">
        <f t="shared" si="3"/>
        <v>1.060799489</v>
      </c>
      <c r="L437" s="113" t="s">
        <v>317</v>
      </c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62" t="s">
        <v>316</v>
      </c>
      <c r="B438" s="112">
        <v>43171.0</v>
      </c>
      <c r="C438" s="62">
        <v>24443.6</v>
      </c>
      <c r="D438" s="62">
        <v>24716.05</v>
      </c>
      <c r="E438" s="62">
        <v>24358.5</v>
      </c>
      <c r="F438" s="62">
        <v>24664.2</v>
      </c>
      <c r="G438" s="62">
        <v>24296.45</v>
      </c>
      <c r="H438" s="81">
        <f t="shared" si="4"/>
        <v>0.6056440344</v>
      </c>
      <c r="I438" s="62" t="str">
        <f t="shared" si="1"/>
        <v>PE</v>
      </c>
      <c r="J438" s="62">
        <f t="shared" si="2"/>
        <v>24300</v>
      </c>
      <c r="K438" s="9">
        <f t="shared" si="3"/>
        <v>-0.9024857222</v>
      </c>
      <c r="L438" s="113" t="s">
        <v>318</v>
      </c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62" t="s">
        <v>316</v>
      </c>
      <c r="B439" s="112">
        <v>43172.0</v>
      </c>
      <c r="C439" s="62">
        <v>24624.6</v>
      </c>
      <c r="D439" s="62">
        <v>25009.65</v>
      </c>
      <c r="E439" s="62">
        <v>24597.55</v>
      </c>
      <c r="F439" s="62">
        <v>24738.65</v>
      </c>
      <c r="G439" s="62">
        <v>24664.2</v>
      </c>
      <c r="H439" s="81">
        <f t="shared" si="4"/>
        <v>-0.1605565962</v>
      </c>
      <c r="I439" s="62" t="str">
        <f t="shared" si="1"/>
        <v>CE</v>
      </c>
      <c r="J439" s="62">
        <f t="shared" si="2"/>
        <v>24700</v>
      </c>
      <c r="K439" s="9">
        <f t="shared" si="3"/>
        <v>-0.4631547314</v>
      </c>
      <c r="L439" s="113" t="s">
        <v>320</v>
      </c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62" t="s">
        <v>316</v>
      </c>
      <c r="B440" s="112">
        <v>43173.0</v>
      </c>
      <c r="C440" s="62">
        <v>24629.65</v>
      </c>
      <c r="D440" s="62">
        <v>24894.3</v>
      </c>
      <c r="E440" s="62">
        <v>24487.0</v>
      </c>
      <c r="F440" s="62">
        <v>24851.65</v>
      </c>
      <c r="G440" s="62">
        <v>24738.65</v>
      </c>
      <c r="H440" s="81">
        <f t="shared" si="4"/>
        <v>-0.4406060961</v>
      </c>
      <c r="I440" s="62" t="str">
        <f t="shared" si="1"/>
        <v>CE</v>
      </c>
      <c r="J440" s="62">
        <f t="shared" si="2"/>
        <v>24700</v>
      </c>
      <c r="K440" s="9">
        <f t="shared" si="3"/>
        <v>-0.901352638</v>
      </c>
      <c r="L440" s="113" t="s">
        <v>322</v>
      </c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62" t="s">
        <v>316</v>
      </c>
      <c r="B441" s="112">
        <v>43174.0</v>
      </c>
      <c r="C441" s="62">
        <v>24854.3</v>
      </c>
      <c r="D441" s="62">
        <v>24939.85</v>
      </c>
      <c r="E441" s="62">
        <v>24732.0</v>
      </c>
      <c r="F441" s="62">
        <v>24791.85</v>
      </c>
      <c r="G441" s="62">
        <v>24851.65</v>
      </c>
      <c r="H441" s="81">
        <f t="shared" si="4"/>
        <v>0.01066327588</v>
      </c>
      <c r="I441" s="62" t="str">
        <f t="shared" si="1"/>
        <v>PE</v>
      </c>
      <c r="J441" s="62">
        <f t="shared" si="2"/>
        <v>24800</v>
      </c>
      <c r="K441" s="9">
        <f t="shared" si="3"/>
        <v>0.2512643687</v>
      </c>
      <c r="L441" s="113" t="s">
        <v>323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62" t="s">
        <v>316</v>
      </c>
      <c r="B442" s="112">
        <v>43175.0</v>
      </c>
      <c r="C442" s="62">
        <v>24753.65</v>
      </c>
      <c r="D442" s="62">
        <v>24785.35</v>
      </c>
      <c r="E442" s="62">
        <v>24439.15</v>
      </c>
      <c r="F442" s="62">
        <v>24489.55</v>
      </c>
      <c r="G442" s="62">
        <v>24791.85</v>
      </c>
      <c r="H442" s="81">
        <f t="shared" si="4"/>
        <v>-0.1540828942</v>
      </c>
      <c r="I442" s="62" t="str">
        <f t="shared" si="1"/>
        <v>CE</v>
      </c>
      <c r="J442" s="62">
        <f t="shared" si="2"/>
        <v>24900</v>
      </c>
      <c r="K442" s="9">
        <f t="shared" si="3"/>
        <v>1.066913364</v>
      </c>
      <c r="L442" s="113" t="s">
        <v>317</v>
      </c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62" t="s">
        <v>316</v>
      </c>
      <c r="B443" s="112">
        <v>43178.0</v>
      </c>
      <c r="C443" s="62">
        <v>24530.15</v>
      </c>
      <c r="D443" s="62">
        <v>24588.05</v>
      </c>
      <c r="E443" s="62">
        <v>24186.95</v>
      </c>
      <c r="F443" s="62">
        <v>24245.1</v>
      </c>
      <c r="G443" s="62">
        <v>24489.55</v>
      </c>
      <c r="H443" s="81">
        <f t="shared" si="4"/>
        <v>0.1657849981</v>
      </c>
      <c r="I443" s="62" t="str">
        <f t="shared" si="1"/>
        <v>PE</v>
      </c>
      <c r="J443" s="62">
        <f t="shared" si="2"/>
        <v>24400</v>
      </c>
      <c r="K443" s="9">
        <f t="shared" si="3"/>
        <v>1.162039368</v>
      </c>
      <c r="L443" s="113" t="s">
        <v>318</v>
      </c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62" t="s">
        <v>316</v>
      </c>
      <c r="B444" s="112">
        <v>43179.0</v>
      </c>
      <c r="C444" s="62">
        <v>24133.95</v>
      </c>
      <c r="D444" s="62">
        <v>24355.65</v>
      </c>
      <c r="E444" s="62">
        <v>24082.95</v>
      </c>
      <c r="F444" s="62">
        <v>24168.2</v>
      </c>
      <c r="G444" s="62">
        <v>24245.1</v>
      </c>
      <c r="H444" s="81">
        <f t="shared" si="4"/>
        <v>-0.4584431493</v>
      </c>
      <c r="I444" s="62" t="str">
        <f t="shared" si="1"/>
        <v>CE</v>
      </c>
      <c r="J444" s="62">
        <f t="shared" si="2"/>
        <v>24200</v>
      </c>
      <c r="K444" s="9">
        <f t="shared" si="3"/>
        <v>-0.1419162632</v>
      </c>
      <c r="L444" s="113" t="s">
        <v>320</v>
      </c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62" t="s">
        <v>316</v>
      </c>
      <c r="B445" s="112">
        <v>43180.0</v>
      </c>
      <c r="C445" s="62">
        <v>24331.3</v>
      </c>
      <c r="D445" s="62">
        <v>24459.75</v>
      </c>
      <c r="E445" s="62">
        <v>24208.65</v>
      </c>
      <c r="F445" s="62">
        <v>24255.6</v>
      </c>
      <c r="G445" s="62">
        <v>24168.2</v>
      </c>
      <c r="H445" s="81">
        <f t="shared" si="4"/>
        <v>0.6748537334</v>
      </c>
      <c r="I445" s="62" t="str">
        <f t="shared" si="1"/>
        <v>PE</v>
      </c>
      <c r="J445" s="62">
        <f t="shared" si="2"/>
        <v>24200</v>
      </c>
      <c r="K445" s="9">
        <f t="shared" si="3"/>
        <v>0.3111218883</v>
      </c>
      <c r="L445" s="113" t="s">
        <v>322</v>
      </c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62" t="s">
        <v>316</v>
      </c>
      <c r="B446" s="112">
        <v>43181.0</v>
      </c>
      <c r="C446" s="62">
        <v>24252.95</v>
      </c>
      <c r="D446" s="62">
        <v>24314.4</v>
      </c>
      <c r="E446" s="62">
        <v>24094.85</v>
      </c>
      <c r="F446" s="62">
        <v>24141.5</v>
      </c>
      <c r="G446" s="62">
        <v>24255.6</v>
      </c>
      <c r="H446" s="81">
        <f t="shared" si="4"/>
        <v>-0.01092531209</v>
      </c>
      <c r="I446" s="62" t="str">
        <f t="shared" si="1"/>
        <v>CE</v>
      </c>
      <c r="J446" s="62">
        <f t="shared" si="2"/>
        <v>24400</v>
      </c>
      <c r="K446" s="9">
        <f t="shared" si="3"/>
        <v>0.4595317271</v>
      </c>
      <c r="L446" s="113" t="s">
        <v>323</v>
      </c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62" t="s">
        <v>316</v>
      </c>
      <c r="B447" s="112">
        <v>43182.0</v>
      </c>
      <c r="C447" s="62">
        <v>23785.65</v>
      </c>
      <c r="D447" s="62">
        <v>23796.3</v>
      </c>
      <c r="E447" s="62">
        <v>23605.6</v>
      </c>
      <c r="F447" s="62">
        <v>23670.4</v>
      </c>
      <c r="G447" s="62">
        <v>24141.5</v>
      </c>
      <c r="H447" s="81">
        <f t="shared" si="4"/>
        <v>-1.47401777</v>
      </c>
      <c r="I447" s="62" t="str">
        <f t="shared" si="1"/>
        <v>CE</v>
      </c>
      <c r="J447" s="62">
        <f t="shared" si="2"/>
        <v>23900</v>
      </c>
      <c r="K447" s="9">
        <f t="shared" si="3"/>
        <v>0.4845358441</v>
      </c>
      <c r="L447" s="113" t="s">
        <v>317</v>
      </c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62" t="s">
        <v>316</v>
      </c>
      <c r="B448" s="112">
        <v>43185.0</v>
      </c>
      <c r="C448" s="62">
        <v>23674.9</v>
      </c>
      <c r="D448" s="62">
        <v>24290.65</v>
      </c>
      <c r="E448" s="62">
        <v>23657.05</v>
      </c>
      <c r="F448" s="62">
        <v>24244.35</v>
      </c>
      <c r="G448" s="62">
        <v>23670.4</v>
      </c>
      <c r="H448" s="81">
        <f t="shared" si="4"/>
        <v>0.01901108558</v>
      </c>
      <c r="I448" s="62" t="str">
        <f t="shared" si="1"/>
        <v>PE</v>
      </c>
      <c r="J448" s="62">
        <f t="shared" si="2"/>
        <v>23600</v>
      </c>
      <c r="K448" s="9">
        <f t="shared" si="3"/>
        <v>-2.405289991</v>
      </c>
      <c r="L448" s="113" t="s">
        <v>318</v>
      </c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62" t="s">
        <v>316</v>
      </c>
      <c r="B449" s="112">
        <v>43186.0</v>
      </c>
      <c r="C449" s="62">
        <v>24396.4</v>
      </c>
      <c r="D449" s="62">
        <v>24496.95</v>
      </c>
      <c r="E449" s="62">
        <v>24266.4</v>
      </c>
      <c r="F449" s="62">
        <v>24434.15</v>
      </c>
      <c r="G449" s="62">
        <v>24244.35</v>
      </c>
      <c r="H449" s="81">
        <f t="shared" si="4"/>
        <v>0.6271564303</v>
      </c>
      <c r="I449" s="62" t="str">
        <f t="shared" si="1"/>
        <v>PE</v>
      </c>
      <c r="J449" s="62">
        <f t="shared" si="2"/>
        <v>24300</v>
      </c>
      <c r="K449" s="9">
        <f t="shared" si="3"/>
        <v>-0.1547359446</v>
      </c>
      <c r="L449" s="113" t="s">
        <v>320</v>
      </c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62" t="s">
        <v>316</v>
      </c>
      <c r="B450" s="112">
        <v>43187.0</v>
      </c>
      <c r="C450" s="62">
        <v>24299.5</v>
      </c>
      <c r="D450" s="62">
        <v>24361.0</v>
      </c>
      <c r="E450" s="62">
        <v>24203.4</v>
      </c>
      <c r="F450" s="62">
        <v>24263.35</v>
      </c>
      <c r="G450" s="62">
        <v>24434.15</v>
      </c>
      <c r="H450" s="81">
        <f t="shared" si="4"/>
        <v>-0.551072986</v>
      </c>
      <c r="I450" s="62" t="str">
        <f t="shared" si="1"/>
        <v>CE</v>
      </c>
      <c r="J450" s="62">
        <f t="shared" si="2"/>
        <v>24400</v>
      </c>
      <c r="K450" s="9">
        <f t="shared" si="3"/>
        <v>0.1487684932</v>
      </c>
      <c r="L450" s="113" t="s">
        <v>322</v>
      </c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62" t="s">
        <v>316</v>
      </c>
      <c r="B451" s="112">
        <v>43192.0</v>
      </c>
      <c r="C451" s="62">
        <v>24235.65</v>
      </c>
      <c r="D451" s="62">
        <v>24373.4</v>
      </c>
      <c r="E451" s="62">
        <v>24062.95</v>
      </c>
      <c r="F451" s="62">
        <v>24328.5</v>
      </c>
      <c r="G451" s="62">
        <v>24263.35</v>
      </c>
      <c r="H451" s="81">
        <f t="shared" si="4"/>
        <v>-0.1141639551</v>
      </c>
      <c r="I451" s="62" t="str">
        <f t="shared" si="1"/>
        <v>CE</v>
      </c>
      <c r="J451" s="62">
        <f t="shared" si="2"/>
        <v>24300</v>
      </c>
      <c r="K451" s="9">
        <f t="shared" si="3"/>
        <v>-0.3831133062</v>
      </c>
      <c r="L451" s="113" t="s">
        <v>318</v>
      </c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62" t="s">
        <v>316</v>
      </c>
      <c r="B452" s="112">
        <v>43193.0</v>
      </c>
      <c r="C452" s="62">
        <v>24285.95</v>
      </c>
      <c r="D452" s="62">
        <v>24538.0</v>
      </c>
      <c r="E452" s="62">
        <v>24254.35</v>
      </c>
      <c r="F452" s="62">
        <v>24510.6</v>
      </c>
      <c r="G452" s="62">
        <v>24328.5</v>
      </c>
      <c r="H452" s="81">
        <f t="shared" si="4"/>
        <v>-0.1748977537</v>
      </c>
      <c r="I452" s="62" t="str">
        <f t="shared" si="1"/>
        <v>CE</v>
      </c>
      <c r="J452" s="62">
        <f t="shared" si="2"/>
        <v>24400</v>
      </c>
      <c r="K452" s="9">
        <f t="shared" si="3"/>
        <v>-0.9250204336</v>
      </c>
      <c r="L452" s="113" t="s">
        <v>320</v>
      </c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62" t="s">
        <v>316</v>
      </c>
      <c r="B453" s="112">
        <v>43194.0</v>
      </c>
      <c r="C453" s="62">
        <v>24502.5</v>
      </c>
      <c r="D453" s="62">
        <v>24666.3</v>
      </c>
      <c r="E453" s="62">
        <v>24087.8</v>
      </c>
      <c r="F453" s="62">
        <v>24129.5</v>
      </c>
      <c r="G453" s="62">
        <v>24510.6</v>
      </c>
      <c r="H453" s="81">
        <f t="shared" si="4"/>
        <v>-0.03304692664</v>
      </c>
      <c r="I453" s="62" t="str">
        <f t="shared" si="1"/>
        <v>CE</v>
      </c>
      <c r="J453" s="62">
        <f t="shared" si="2"/>
        <v>24600</v>
      </c>
      <c r="K453" s="9">
        <f t="shared" si="3"/>
        <v>1.522293644</v>
      </c>
      <c r="L453" s="113" t="s">
        <v>322</v>
      </c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62" t="s">
        <v>316</v>
      </c>
      <c r="B454" s="112">
        <v>43195.0</v>
      </c>
      <c r="C454" s="62">
        <v>24394.45</v>
      </c>
      <c r="D454" s="62">
        <v>24824.9</v>
      </c>
      <c r="E454" s="62">
        <v>24380.85</v>
      </c>
      <c r="F454" s="62">
        <v>24759.8</v>
      </c>
      <c r="G454" s="62">
        <v>24129.5</v>
      </c>
      <c r="H454" s="81">
        <f t="shared" si="4"/>
        <v>1.098033527</v>
      </c>
      <c r="I454" s="62" t="str">
        <f t="shared" si="1"/>
        <v>PE</v>
      </c>
      <c r="J454" s="62">
        <f t="shared" si="2"/>
        <v>24300</v>
      </c>
      <c r="K454" s="9">
        <f t="shared" si="3"/>
        <v>-1.497676726</v>
      </c>
      <c r="L454" s="113" t="s">
        <v>323</v>
      </c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62" t="s">
        <v>316</v>
      </c>
      <c r="B455" s="112">
        <v>43196.0</v>
      </c>
      <c r="C455" s="62">
        <v>24776.35</v>
      </c>
      <c r="D455" s="62">
        <v>24933.6</v>
      </c>
      <c r="E455" s="62">
        <v>24626.4</v>
      </c>
      <c r="F455" s="62">
        <v>24873.15</v>
      </c>
      <c r="G455" s="62">
        <v>24759.8</v>
      </c>
      <c r="H455" s="81">
        <f t="shared" si="4"/>
        <v>0.06684222005</v>
      </c>
      <c r="I455" s="62" t="str">
        <f t="shared" si="1"/>
        <v>PE</v>
      </c>
      <c r="J455" s="62">
        <f t="shared" si="2"/>
        <v>24700</v>
      </c>
      <c r="K455" s="9">
        <f t="shared" si="3"/>
        <v>-0.3906951589</v>
      </c>
      <c r="L455" s="113" t="s">
        <v>317</v>
      </c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62" t="s">
        <v>316</v>
      </c>
      <c r="B456" s="112">
        <v>43199.0</v>
      </c>
      <c r="C456" s="62">
        <v>24848.85</v>
      </c>
      <c r="D456" s="62">
        <v>25152.85</v>
      </c>
      <c r="E456" s="62">
        <v>24828.0</v>
      </c>
      <c r="F456" s="62">
        <v>25093.8</v>
      </c>
      <c r="G456" s="62">
        <v>24873.15</v>
      </c>
      <c r="H456" s="81">
        <f t="shared" si="4"/>
        <v>-0.09769570802</v>
      </c>
      <c r="I456" s="62" t="str">
        <f t="shared" si="1"/>
        <v>CE</v>
      </c>
      <c r="J456" s="62">
        <f t="shared" si="2"/>
        <v>24900</v>
      </c>
      <c r="K456" s="9">
        <f t="shared" si="3"/>
        <v>-0.9857599044</v>
      </c>
      <c r="L456" s="113" t="s">
        <v>318</v>
      </c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62" t="s">
        <v>316</v>
      </c>
      <c r="B457" s="112">
        <v>43200.0</v>
      </c>
      <c r="C457" s="62">
        <v>25153.6</v>
      </c>
      <c r="D457" s="62">
        <v>25279.9</v>
      </c>
      <c r="E457" s="62">
        <v>25120.2</v>
      </c>
      <c r="F457" s="62">
        <v>25226.8</v>
      </c>
      <c r="G457" s="62">
        <v>25093.8</v>
      </c>
      <c r="H457" s="81">
        <f t="shared" si="4"/>
        <v>0.2383058764</v>
      </c>
      <c r="I457" s="62" t="str">
        <f t="shared" si="1"/>
        <v>PE</v>
      </c>
      <c r="J457" s="62">
        <f t="shared" si="2"/>
        <v>25100</v>
      </c>
      <c r="K457" s="9">
        <f t="shared" si="3"/>
        <v>-0.2910120221</v>
      </c>
      <c r="L457" s="113" t="s">
        <v>320</v>
      </c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62" t="s">
        <v>316</v>
      </c>
      <c r="B458" s="112">
        <v>43201.0</v>
      </c>
      <c r="C458" s="62">
        <v>25198.35</v>
      </c>
      <c r="D458" s="62">
        <v>25207.05</v>
      </c>
      <c r="E458" s="62">
        <v>24950.3</v>
      </c>
      <c r="F458" s="62">
        <v>25098.25</v>
      </c>
      <c r="G458" s="62">
        <v>25226.8</v>
      </c>
      <c r="H458" s="81">
        <f t="shared" si="4"/>
        <v>-0.1127768881</v>
      </c>
      <c r="I458" s="62" t="str">
        <f t="shared" si="1"/>
        <v>CE</v>
      </c>
      <c r="J458" s="62">
        <f t="shared" si="2"/>
        <v>25300</v>
      </c>
      <c r="K458" s="9">
        <f t="shared" si="3"/>
        <v>0.3972482325</v>
      </c>
      <c r="L458" s="113" t="s">
        <v>322</v>
      </c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62" t="s">
        <v>316</v>
      </c>
      <c r="B459" s="112">
        <v>43202.0</v>
      </c>
      <c r="C459" s="62">
        <v>25076.9</v>
      </c>
      <c r="D459" s="62">
        <v>25244.8</v>
      </c>
      <c r="E459" s="62">
        <v>24969.4</v>
      </c>
      <c r="F459" s="62">
        <v>25195.1</v>
      </c>
      <c r="G459" s="62">
        <v>25098.25</v>
      </c>
      <c r="H459" s="81">
        <f t="shared" si="4"/>
        <v>-0.08506569183</v>
      </c>
      <c r="I459" s="62" t="str">
        <f t="shared" si="1"/>
        <v>CE</v>
      </c>
      <c r="J459" s="62">
        <f t="shared" si="2"/>
        <v>25200</v>
      </c>
      <c r="K459" s="9">
        <f t="shared" si="3"/>
        <v>-0.471350127</v>
      </c>
      <c r="L459" s="113" t="s">
        <v>323</v>
      </c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62" t="s">
        <v>316</v>
      </c>
      <c r="B460" s="112">
        <v>43203.0</v>
      </c>
      <c r="C460" s="62">
        <v>25239.65</v>
      </c>
      <c r="D460" s="62">
        <v>25411.3</v>
      </c>
      <c r="E460" s="62">
        <v>25076.85</v>
      </c>
      <c r="F460" s="62">
        <v>25200.6</v>
      </c>
      <c r="G460" s="62">
        <v>25195.1</v>
      </c>
      <c r="H460" s="81">
        <f t="shared" si="4"/>
        <v>0.176820096</v>
      </c>
      <c r="I460" s="62" t="str">
        <f t="shared" si="1"/>
        <v>PE</v>
      </c>
      <c r="J460" s="62">
        <f t="shared" si="2"/>
        <v>25100</v>
      </c>
      <c r="K460" s="9">
        <f t="shared" si="3"/>
        <v>0.154716884</v>
      </c>
      <c r="L460" s="113" t="s">
        <v>317</v>
      </c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62" t="s">
        <v>316</v>
      </c>
      <c r="B461" s="112">
        <v>43206.0</v>
      </c>
      <c r="C461" s="62">
        <v>25082.1</v>
      </c>
      <c r="D461" s="62">
        <v>25348.55</v>
      </c>
      <c r="E461" s="62">
        <v>25067.35</v>
      </c>
      <c r="F461" s="62">
        <v>25320.85</v>
      </c>
      <c r="G461" s="62">
        <v>25200.6</v>
      </c>
      <c r="H461" s="81">
        <f t="shared" si="4"/>
        <v>-0.4702268994</v>
      </c>
      <c r="I461" s="62" t="str">
        <f t="shared" si="1"/>
        <v>CE</v>
      </c>
      <c r="J461" s="62">
        <f t="shared" si="2"/>
        <v>25200</v>
      </c>
      <c r="K461" s="9">
        <f t="shared" si="3"/>
        <v>-0.9518740456</v>
      </c>
      <c r="L461" s="113" t="s">
        <v>318</v>
      </c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62" t="s">
        <v>316</v>
      </c>
      <c r="B462" s="112">
        <v>43207.0</v>
      </c>
      <c r="C462" s="62">
        <v>25383.75</v>
      </c>
      <c r="D462" s="62">
        <v>25402.55</v>
      </c>
      <c r="E462" s="62">
        <v>25224.0</v>
      </c>
      <c r="F462" s="62">
        <v>25334.45</v>
      </c>
      <c r="G462" s="62">
        <v>25320.85</v>
      </c>
      <c r="H462" s="81">
        <f t="shared" si="4"/>
        <v>0.2484118819</v>
      </c>
      <c r="I462" s="62" t="str">
        <f t="shared" si="1"/>
        <v>PE</v>
      </c>
      <c r="J462" s="62">
        <f t="shared" si="2"/>
        <v>25300</v>
      </c>
      <c r="K462" s="9">
        <f t="shared" si="3"/>
        <v>0.1942187423</v>
      </c>
      <c r="L462" s="113" t="s">
        <v>320</v>
      </c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62" t="s">
        <v>316</v>
      </c>
      <c r="B463" s="112">
        <v>43208.0</v>
      </c>
      <c r="C463" s="62">
        <v>25426.75</v>
      </c>
      <c r="D463" s="62">
        <v>25426.75</v>
      </c>
      <c r="E463" s="62">
        <v>25058.75</v>
      </c>
      <c r="F463" s="62">
        <v>25102.3</v>
      </c>
      <c r="G463" s="62">
        <v>25334.45</v>
      </c>
      <c r="H463" s="81">
        <f t="shared" si="4"/>
        <v>0.3643260462</v>
      </c>
      <c r="I463" s="62" t="str">
        <f t="shared" si="1"/>
        <v>PE</v>
      </c>
      <c r="J463" s="62">
        <f t="shared" si="2"/>
        <v>25300</v>
      </c>
      <c r="K463" s="9">
        <f t="shared" si="3"/>
        <v>1.276018366</v>
      </c>
      <c r="L463" s="113" t="s">
        <v>322</v>
      </c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62" t="s">
        <v>316</v>
      </c>
      <c r="B464" s="112">
        <v>43209.0</v>
      </c>
      <c r="C464" s="62">
        <v>25206.45</v>
      </c>
      <c r="D464" s="62">
        <v>25207.3</v>
      </c>
      <c r="E464" s="62">
        <v>25049.7</v>
      </c>
      <c r="F464" s="62">
        <v>25126.15</v>
      </c>
      <c r="G464" s="62">
        <v>25102.3</v>
      </c>
      <c r="H464" s="81">
        <f t="shared" si="4"/>
        <v>0.4149022201</v>
      </c>
      <c r="I464" s="62" t="str">
        <f t="shared" si="1"/>
        <v>PE</v>
      </c>
      <c r="J464" s="62">
        <f t="shared" si="2"/>
        <v>25100</v>
      </c>
      <c r="K464" s="9">
        <f t="shared" si="3"/>
        <v>0.3185692551</v>
      </c>
      <c r="L464" s="113" t="s">
        <v>323</v>
      </c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62" t="s">
        <v>316</v>
      </c>
      <c r="B465" s="112">
        <v>43210.0</v>
      </c>
      <c r="C465" s="62">
        <v>25126.8</v>
      </c>
      <c r="D465" s="62">
        <v>25126.8</v>
      </c>
      <c r="E465" s="62">
        <v>24839.3</v>
      </c>
      <c r="F465" s="62">
        <v>24943.85</v>
      </c>
      <c r="G465" s="62">
        <v>25126.15</v>
      </c>
      <c r="H465" s="81">
        <f t="shared" si="4"/>
        <v>0.002586946269</v>
      </c>
      <c r="I465" s="62" t="str">
        <f t="shared" si="1"/>
        <v>PE</v>
      </c>
      <c r="J465" s="62">
        <f t="shared" si="2"/>
        <v>25000</v>
      </c>
      <c r="K465" s="9">
        <f t="shared" si="3"/>
        <v>0.7281070411</v>
      </c>
      <c r="L465" s="113" t="s">
        <v>317</v>
      </c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62" t="s">
        <v>316</v>
      </c>
      <c r="B466" s="112">
        <v>43213.0</v>
      </c>
      <c r="C466" s="62">
        <v>25065.5</v>
      </c>
      <c r="D466" s="62">
        <v>25084.15</v>
      </c>
      <c r="E466" s="62">
        <v>24466.1</v>
      </c>
      <c r="F466" s="62">
        <v>24960.65</v>
      </c>
      <c r="G466" s="62">
        <v>24943.85</v>
      </c>
      <c r="H466" s="81">
        <f t="shared" si="4"/>
        <v>0.4876953638</v>
      </c>
      <c r="I466" s="62" t="str">
        <f t="shared" si="1"/>
        <v>PE</v>
      </c>
      <c r="J466" s="62">
        <f t="shared" si="2"/>
        <v>25000</v>
      </c>
      <c r="K466" s="9">
        <f t="shared" si="3"/>
        <v>0.4183040434</v>
      </c>
      <c r="L466" s="113" t="s">
        <v>318</v>
      </c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62" t="s">
        <v>316</v>
      </c>
      <c r="B467" s="112">
        <v>43214.0</v>
      </c>
      <c r="C467" s="62">
        <v>24972.2</v>
      </c>
      <c r="D467" s="62">
        <v>25123.45</v>
      </c>
      <c r="E467" s="62">
        <v>24955.0</v>
      </c>
      <c r="F467" s="62">
        <v>25042.1</v>
      </c>
      <c r="G467" s="62">
        <v>24960.65</v>
      </c>
      <c r="H467" s="81">
        <f t="shared" si="4"/>
        <v>0.04627283344</v>
      </c>
      <c r="I467" s="62" t="str">
        <f t="shared" si="1"/>
        <v>PE</v>
      </c>
      <c r="J467" s="62">
        <f t="shared" si="2"/>
        <v>24900</v>
      </c>
      <c r="K467" s="9">
        <f t="shared" si="3"/>
        <v>-0.2799112613</v>
      </c>
      <c r="L467" s="113" t="s">
        <v>320</v>
      </c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62" t="s">
        <v>316</v>
      </c>
      <c r="B468" s="112">
        <v>43215.0</v>
      </c>
      <c r="C468" s="62">
        <v>24993.4</v>
      </c>
      <c r="D468" s="62">
        <v>24993.4</v>
      </c>
      <c r="E468" s="62">
        <v>24734.6</v>
      </c>
      <c r="F468" s="62">
        <v>24814.4</v>
      </c>
      <c r="G468" s="62">
        <v>25042.1</v>
      </c>
      <c r="H468" s="81">
        <f t="shared" si="4"/>
        <v>-0.1944725083</v>
      </c>
      <c r="I468" s="62" t="str">
        <f t="shared" si="1"/>
        <v>CE</v>
      </c>
      <c r="J468" s="62">
        <f t="shared" si="2"/>
        <v>25100</v>
      </c>
      <c r="K468" s="9">
        <f t="shared" si="3"/>
        <v>0.7161890739</v>
      </c>
      <c r="L468" s="113" t="s">
        <v>322</v>
      </c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62" t="s">
        <v>316</v>
      </c>
      <c r="B469" s="112">
        <v>43216.0</v>
      </c>
      <c r="C469" s="62">
        <v>24833.2</v>
      </c>
      <c r="D469" s="62">
        <v>25064.0</v>
      </c>
      <c r="E469" s="62">
        <v>24753.4</v>
      </c>
      <c r="F469" s="62">
        <v>25010.9</v>
      </c>
      <c r="G469" s="62">
        <v>24814.4</v>
      </c>
      <c r="H469" s="81">
        <f t="shared" si="4"/>
        <v>0.07576246051</v>
      </c>
      <c r="I469" s="62" t="str">
        <f t="shared" si="1"/>
        <v>PE</v>
      </c>
      <c r="J469" s="62">
        <f t="shared" si="2"/>
        <v>24700</v>
      </c>
      <c r="K469" s="9">
        <f t="shared" si="3"/>
        <v>-0.7155743118</v>
      </c>
      <c r="L469" s="113" t="s">
        <v>323</v>
      </c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62" t="s">
        <v>316</v>
      </c>
      <c r="B470" s="112">
        <v>43217.0</v>
      </c>
      <c r="C470" s="62">
        <v>25030.15</v>
      </c>
      <c r="D470" s="62">
        <v>25441.5</v>
      </c>
      <c r="E470" s="62">
        <v>25029.65</v>
      </c>
      <c r="F470" s="62">
        <v>25394.6</v>
      </c>
      <c r="G470" s="62">
        <v>25010.9</v>
      </c>
      <c r="H470" s="81">
        <f t="shared" si="4"/>
        <v>0.07696644263</v>
      </c>
      <c r="I470" s="62" t="str">
        <f t="shared" si="1"/>
        <v>PE</v>
      </c>
      <c r="J470" s="62">
        <f t="shared" si="2"/>
        <v>24900</v>
      </c>
      <c r="K470" s="9">
        <f t="shared" si="3"/>
        <v>-1.456044011</v>
      </c>
      <c r="L470" s="113" t="s">
        <v>317</v>
      </c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62" t="s">
        <v>316</v>
      </c>
      <c r="B471" s="112">
        <v>43220.0</v>
      </c>
      <c r="C471" s="62">
        <v>25490.15</v>
      </c>
      <c r="D471" s="62">
        <v>25617.5</v>
      </c>
      <c r="E471" s="62">
        <v>25464.8</v>
      </c>
      <c r="F471" s="62">
        <v>25531.6</v>
      </c>
      <c r="G471" s="62">
        <v>25394.6</v>
      </c>
      <c r="H471" s="81">
        <f t="shared" si="4"/>
        <v>0.3762610949</v>
      </c>
      <c r="I471" s="62" t="str">
        <f t="shared" si="1"/>
        <v>PE</v>
      </c>
      <c r="J471" s="62">
        <f t="shared" si="2"/>
        <v>25400</v>
      </c>
      <c r="K471" s="9">
        <f t="shared" si="3"/>
        <v>-0.1626118324</v>
      </c>
      <c r="L471" s="113" t="s">
        <v>318</v>
      </c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62" t="s">
        <v>316</v>
      </c>
      <c r="B472" s="112">
        <v>43222.0</v>
      </c>
      <c r="C472" s="62">
        <v>25607.05</v>
      </c>
      <c r="D472" s="62">
        <v>25716.75</v>
      </c>
      <c r="E472" s="62">
        <v>25499.35</v>
      </c>
      <c r="F472" s="62">
        <v>25568.3</v>
      </c>
      <c r="G472" s="62">
        <v>25531.6</v>
      </c>
      <c r="H472" s="81">
        <f t="shared" si="4"/>
        <v>0.2955161447</v>
      </c>
      <c r="I472" s="62" t="str">
        <f t="shared" si="1"/>
        <v>PE</v>
      </c>
      <c r="J472" s="62">
        <f t="shared" si="2"/>
        <v>25500</v>
      </c>
      <c r="K472" s="9">
        <f t="shared" si="3"/>
        <v>0.1513255139</v>
      </c>
      <c r="L472" s="113" t="s">
        <v>322</v>
      </c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62" t="s">
        <v>316</v>
      </c>
      <c r="B473" s="112">
        <v>43223.0</v>
      </c>
      <c r="C473" s="62">
        <v>25547.9</v>
      </c>
      <c r="D473" s="62">
        <v>25653.45</v>
      </c>
      <c r="E473" s="62">
        <v>25469.05</v>
      </c>
      <c r="F473" s="62">
        <v>25605.25</v>
      </c>
      <c r="G473" s="62">
        <v>25568.3</v>
      </c>
      <c r="H473" s="81">
        <f t="shared" si="4"/>
        <v>-0.07978629788</v>
      </c>
      <c r="I473" s="62" t="str">
        <f t="shared" si="1"/>
        <v>CE</v>
      </c>
      <c r="J473" s="62">
        <f t="shared" si="2"/>
        <v>25600</v>
      </c>
      <c r="K473" s="9">
        <f t="shared" si="3"/>
        <v>-0.22448029</v>
      </c>
      <c r="L473" s="113" t="s">
        <v>323</v>
      </c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62" t="s">
        <v>316</v>
      </c>
      <c r="B474" s="112">
        <v>43224.0</v>
      </c>
      <c r="C474" s="62">
        <v>25632.3</v>
      </c>
      <c r="D474" s="62">
        <v>25680.4</v>
      </c>
      <c r="E474" s="62">
        <v>25537.7</v>
      </c>
      <c r="F474" s="62">
        <v>25645.4</v>
      </c>
      <c r="G474" s="62">
        <v>25605.25</v>
      </c>
      <c r="H474" s="81">
        <f t="shared" si="4"/>
        <v>0.1056423976</v>
      </c>
      <c r="I474" s="62" t="str">
        <f t="shared" si="1"/>
        <v>PE</v>
      </c>
      <c r="J474" s="62">
        <f t="shared" si="2"/>
        <v>25500</v>
      </c>
      <c r="K474" s="9">
        <f t="shared" si="3"/>
        <v>-0.05110739185</v>
      </c>
      <c r="L474" s="113" t="s">
        <v>317</v>
      </c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62" t="s">
        <v>316</v>
      </c>
      <c r="B475" s="112">
        <v>43227.0</v>
      </c>
      <c r="C475" s="62">
        <v>25676.25</v>
      </c>
      <c r="D475" s="62">
        <v>25913.5</v>
      </c>
      <c r="E475" s="62">
        <v>25675.15</v>
      </c>
      <c r="F475" s="62">
        <v>25852.05</v>
      </c>
      <c r="G475" s="62">
        <v>25645.4</v>
      </c>
      <c r="H475" s="81">
        <f t="shared" si="4"/>
        <v>0.1202944778</v>
      </c>
      <c r="I475" s="62" t="str">
        <f t="shared" si="1"/>
        <v>PE</v>
      </c>
      <c r="J475" s="62">
        <f t="shared" si="2"/>
        <v>25600</v>
      </c>
      <c r="K475" s="9">
        <f t="shared" si="3"/>
        <v>-0.6846794216</v>
      </c>
      <c r="L475" s="113" t="s">
        <v>318</v>
      </c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62" t="s">
        <v>316</v>
      </c>
      <c r="B476" s="112">
        <v>43228.0</v>
      </c>
      <c r="C476" s="62">
        <v>26074.15</v>
      </c>
      <c r="D476" s="62">
        <v>26116.25</v>
      </c>
      <c r="E476" s="62">
        <v>25954.6</v>
      </c>
      <c r="F476" s="62">
        <v>26090.5</v>
      </c>
      <c r="G476" s="62">
        <v>25852.05</v>
      </c>
      <c r="H476" s="81">
        <f t="shared" si="4"/>
        <v>0.8591194896</v>
      </c>
      <c r="I476" s="62" t="str">
        <f t="shared" si="1"/>
        <v>PE</v>
      </c>
      <c r="J476" s="62">
        <f t="shared" si="2"/>
        <v>26000</v>
      </c>
      <c r="K476" s="9">
        <f t="shared" si="3"/>
        <v>-0.06270578331</v>
      </c>
      <c r="L476" s="113" t="s">
        <v>320</v>
      </c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62" t="s">
        <v>316</v>
      </c>
      <c r="B477" s="112">
        <v>43229.0</v>
      </c>
      <c r="C477" s="62">
        <v>25988.1</v>
      </c>
      <c r="D477" s="62">
        <v>26206.5</v>
      </c>
      <c r="E477" s="62">
        <v>25946.3</v>
      </c>
      <c r="F477" s="62">
        <v>26154.45</v>
      </c>
      <c r="G477" s="62">
        <v>26090.5</v>
      </c>
      <c r="H477" s="81">
        <f t="shared" si="4"/>
        <v>-0.3924800215</v>
      </c>
      <c r="I477" s="62" t="str">
        <f t="shared" si="1"/>
        <v>CE</v>
      </c>
      <c r="J477" s="62">
        <f t="shared" si="2"/>
        <v>26100</v>
      </c>
      <c r="K477" s="9">
        <f t="shared" si="3"/>
        <v>-0.6401006615</v>
      </c>
      <c r="L477" s="113" t="s">
        <v>322</v>
      </c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62" t="s">
        <v>316</v>
      </c>
      <c r="B478" s="112">
        <v>43230.0</v>
      </c>
      <c r="C478" s="62">
        <v>26216.1</v>
      </c>
      <c r="D478" s="62">
        <v>26266.4</v>
      </c>
      <c r="E478" s="62">
        <v>26057.2</v>
      </c>
      <c r="F478" s="62">
        <v>26131.0</v>
      </c>
      <c r="G478" s="62">
        <v>26154.45</v>
      </c>
      <c r="H478" s="81">
        <f t="shared" si="4"/>
        <v>0.235715146</v>
      </c>
      <c r="I478" s="62" t="str">
        <f t="shared" si="1"/>
        <v>PE</v>
      </c>
      <c r="J478" s="62">
        <f t="shared" si="2"/>
        <v>26100</v>
      </c>
      <c r="K478" s="9">
        <f t="shared" si="3"/>
        <v>0.3246096864</v>
      </c>
      <c r="L478" s="113" t="s">
        <v>323</v>
      </c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62" t="s">
        <v>316</v>
      </c>
      <c r="B479" s="112">
        <v>43231.0</v>
      </c>
      <c r="C479" s="62">
        <v>26173.7</v>
      </c>
      <c r="D479" s="62">
        <v>26437.25</v>
      </c>
      <c r="E479" s="62">
        <v>26099.85</v>
      </c>
      <c r="F479" s="62">
        <v>26413.15</v>
      </c>
      <c r="G479" s="62">
        <v>26131.0</v>
      </c>
      <c r="H479" s="81">
        <f t="shared" si="4"/>
        <v>0.1634074471</v>
      </c>
      <c r="I479" s="62" t="str">
        <f t="shared" si="1"/>
        <v>PE</v>
      </c>
      <c r="J479" s="62">
        <f t="shared" si="2"/>
        <v>26100</v>
      </c>
      <c r="K479" s="9">
        <f t="shared" si="3"/>
        <v>-0.9148496391</v>
      </c>
      <c r="L479" s="113" t="s">
        <v>317</v>
      </c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62" t="s">
        <v>316</v>
      </c>
      <c r="B480" s="112">
        <v>43234.0</v>
      </c>
      <c r="C480" s="62">
        <v>26404.45</v>
      </c>
      <c r="D480" s="62">
        <v>26565.4</v>
      </c>
      <c r="E480" s="62">
        <v>26338.05</v>
      </c>
      <c r="F480" s="62">
        <v>26475.15</v>
      </c>
      <c r="G480" s="62">
        <v>26413.15</v>
      </c>
      <c r="H480" s="81">
        <f t="shared" si="4"/>
        <v>-0.03293813877</v>
      </c>
      <c r="I480" s="62" t="str">
        <f t="shared" si="1"/>
        <v>CE</v>
      </c>
      <c r="J480" s="62">
        <f t="shared" si="2"/>
        <v>26500</v>
      </c>
      <c r="K480" s="9">
        <f t="shared" si="3"/>
        <v>-0.2677578969</v>
      </c>
      <c r="L480" s="113" t="s">
        <v>318</v>
      </c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62" t="s">
        <v>316</v>
      </c>
      <c r="B481" s="112">
        <v>43235.0</v>
      </c>
      <c r="C481" s="62">
        <v>26494.9</v>
      </c>
      <c r="D481" s="62">
        <v>26972.05</v>
      </c>
      <c r="E481" s="62">
        <v>26407.3</v>
      </c>
      <c r="F481" s="62">
        <v>26474.0</v>
      </c>
      <c r="G481" s="62">
        <v>26475.15</v>
      </c>
      <c r="H481" s="81">
        <f t="shared" si="4"/>
        <v>0.07459825535</v>
      </c>
      <c r="I481" s="62" t="str">
        <f t="shared" si="1"/>
        <v>PE</v>
      </c>
      <c r="J481" s="62">
        <f t="shared" si="2"/>
        <v>26400</v>
      </c>
      <c r="K481" s="9">
        <f t="shared" si="3"/>
        <v>0.07888310581</v>
      </c>
      <c r="L481" s="113" t="s">
        <v>320</v>
      </c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62" t="s">
        <v>316</v>
      </c>
      <c r="B482" s="112">
        <v>43236.0</v>
      </c>
      <c r="C482" s="62">
        <v>26269.35</v>
      </c>
      <c r="D482" s="62">
        <v>26428.35</v>
      </c>
      <c r="E482" s="62">
        <v>26102.15</v>
      </c>
      <c r="F482" s="62">
        <v>26182.15</v>
      </c>
      <c r="G482" s="62">
        <v>26474.0</v>
      </c>
      <c r="H482" s="81">
        <f t="shared" si="4"/>
        <v>-0.7730225882</v>
      </c>
      <c r="I482" s="62" t="str">
        <f t="shared" si="1"/>
        <v>CE</v>
      </c>
      <c r="J482" s="62">
        <f t="shared" si="2"/>
        <v>26400</v>
      </c>
      <c r="K482" s="9">
        <f t="shared" si="3"/>
        <v>0.3319457847</v>
      </c>
      <c r="L482" s="113" t="s">
        <v>322</v>
      </c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62" t="s">
        <v>316</v>
      </c>
      <c r="B483" s="112">
        <v>43237.0</v>
      </c>
      <c r="C483" s="62">
        <v>26233.2</v>
      </c>
      <c r="D483" s="62">
        <v>26283.55</v>
      </c>
      <c r="E483" s="62">
        <v>26012.0</v>
      </c>
      <c r="F483" s="62">
        <v>26073.8</v>
      </c>
      <c r="G483" s="62">
        <v>26182.15</v>
      </c>
      <c r="H483" s="81">
        <f t="shared" si="4"/>
        <v>0.1949801678</v>
      </c>
      <c r="I483" s="62" t="str">
        <f t="shared" si="1"/>
        <v>PE</v>
      </c>
      <c r="J483" s="62">
        <f t="shared" si="2"/>
        <v>26100</v>
      </c>
      <c r="K483" s="9">
        <f t="shared" si="3"/>
        <v>0.6076269765</v>
      </c>
      <c r="L483" s="113" t="s">
        <v>323</v>
      </c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62" t="s">
        <v>316</v>
      </c>
      <c r="B484" s="112">
        <v>43238.0</v>
      </c>
      <c r="C484" s="62">
        <v>26025.6</v>
      </c>
      <c r="D484" s="62">
        <v>26032.0</v>
      </c>
      <c r="E484" s="62">
        <v>25839.0</v>
      </c>
      <c r="F484" s="62">
        <v>25875.6</v>
      </c>
      <c r="G484" s="62">
        <v>26073.8</v>
      </c>
      <c r="H484" s="81">
        <f t="shared" si="4"/>
        <v>-0.1848598977</v>
      </c>
      <c r="I484" s="62" t="str">
        <f t="shared" si="1"/>
        <v>CE</v>
      </c>
      <c r="J484" s="62">
        <f t="shared" si="2"/>
        <v>26100</v>
      </c>
      <c r="K484" s="9">
        <f t="shared" si="3"/>
        <v>0.5763555883</v>
      </c>
      <c r="L484" s="113" t="s">
        <v>317</v>
      </c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62" t="s">
        <v>316</v>
      </c>
      <c r="B485" s="112">
        <v>43241.0</v>
      </c>
      <c r="C485" s="62">
        <v>26017.5</v>
      </c>
      <c r="D485" s="62">
        <v>26066.75</v>
      </c>
      <c r="E485" s="62">
        <v>25685.35</v>
      </c>
      <c r="F485" s="62">
        <v>25750.8</v>
      </c>
      <c r="G485" s="62">
        <v>25875.6</v>
      </c>
      <c r="H485" s="81">
        <f t="shared" si="4"/>
        <v>0.5483930807</v>
      </c>
      <c r="I485" s="62" t="str">
        <f t="shared" si="1"/>
        <v>PE</v>
      </c>
      <c r="J485" s="62">
        <f t="shared" si="2"/>
        <v>25900</v>
      </c>
      <c r="K485" s="9">
        <f t="shared" si="3"/>
        <v>1.025079274</v>
      </c>
      <c r="L485" s="113" t="s">
        <v>318</v>
      </c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62" t="s">
        <v>316</v>
      </c>
      <c r="B486" s="112">
        <v>43242.0</v>
      </c>
      <c r="C486" s="62">
        <v>25780.25</v>
      </c>
      <c r="D486" s="62">
        <v>25945.65</v>
      </c>
      <c r="E486" s="62">
        <v>25701.35</v>
      </c>
      <c r="F486" s="62">
        <v>25777.7</v>
      </c>
      <c r="G486" s="62">
        <v>25750.8</v>
      </c>
      <c r="H486" s="81">
        <f t="shared" si="4"/>
        <v>0.1143653789</v>
      </c>
      <c r="I486" s="62" t="str">
        <f t="shared" si="1"/>
        <v>PE</v>
      </c>
      <c r="J486" s="62">
        <f t="shared" si="2"/>
        <v>25700</v>
      </c>
      <c r="K486" s="9">
        <f t="shared" si="3"/>
        <v>0.009891292753</v>
      </c>
      <c r="L486" s="113" t="s">
        <v>320</v>
      </c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62" t="s">
        <v>316</v>
      </c>
      <c r="B487" s="112">
        <v>43243.0</v>
      </c>
      <c r="C487" s="62">
        <v>25726.95</v>
      </c>
      <c r="D487" s="62">
        <v>25903.9</v>
      </c>
      <c r="E487" s="62">
        <v>25622.15</v>
      </c>
      <c r="F487" s="62">
        <v>25684.95</v>
      </c>
      <c r="G487" s="62">
        <v>25777.7</v>
      </c>
      <c r="H487" s="81">
        <f t="shared" si="4"/>
        <v>-0.196875594</v>
      </c>
      <c r="I487" s="62" t="str">
        <f t="shared" si="1"/>
        <v>CE</v>
      </c>
      <c r="J487" s="62">
        <f t="shared" si="2"/>
        <v>25800</v>
      </c>
      <c r="K487" s="9">
        <f t="shared" si="3"/>
        <v>0.1632529313</v>
      </c>
      <c r="L487" s="113" t="s">
        <v>322</v>
      </c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62" t="s">
        <v>316</v>
      </c>
      <c r="B488" s="112">
        <v>43244.0</v>
      </c>
      <c r="C488" s="62">
        <v>25722.9</v>
      </c>
      <c r="D488" s="62">
        <v>26073.1</v>
      </c>
      <c r="E488" s="62">
        <v>25658.4</v>
      </c>
      <c r="F488" s="62">
        <v>26016.8</v>
      </c>
      <c r="G488" s="62">
        <v>25684.95</v>
      </c>
      <c r="H488" s="81">
        <f t="shared" si="4"/>
        <v>0.1477518936</v>
      </c>
      <c r="I488" s="62" t="str">
        <f t="shared" si="1"/>
        <v>PE</v>
      </c>
      <c r="J488" s="62">
        <f t="shared" si="2"/>
        <v>25600</v>
      </c>
      <c r="K488" s="9">
        <f t="shared" si="3"/>
        <v>-1.142561686</v>
      </c>
      <c r="L488" s="113" t="s">
        <v>323</v>
      </c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62" t="s">
        <v>316</v>
      </c>
      <c r="B489" s="112">
        <v>43245.0</v>
      </c>
      <c r="C489" s="62">
        <v>26066.75</v>
      </c>
      <c r="D489" s="62">
        <v>26325.55</v>
      </c>
      <c r="E489" s="62">
        <v>26031.45</v>
      </c>
      <c r="F489" s="62">
        <v>26273.55</v>
      </c>
      <c r="G489" s="62">
        <v>26016.8</v>
      </c>
      <c r="H489" s="81">
        <f t="shared" si="4"/>
        <v>0.1919913287</v>
      </c>
      <c r="I489" s="62" t="str">
        <f t="shared" si="1"/>
        <v>PE</v>
      </c>
      <c r="J489" s="62">
        <f t="shared" si="2"/>
        <v>26000</v>
      </c>
      <c r="K489" s="9">
        <f t="shared" si="3"/>
        <v>-0.7933478474</v>
      </c>
      <c r="L489" s="113" t="s">
        <v>317</v>
      </c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62" t="s">
        <v>316</v>
      </c>
      <c r="B490" s="112">
        <v>43248.0</v>
      </c>
      <c r="C490" s="62">
        <v>26291.65</v>
      </c>
      <c r="D490" s="62">
        <v>26713.65</v>
      </c>
      <c r="E490" s="62">
        <v>26273.9</v>
      </c>
      <c r="F490" s="62">
        <v>26614.25</v>
      </c>
      <c r="G490" s="62">
        <v>26273.55</v>
      </c>
      <c r="H490" s="81">
        <f t="shared" si="4"/>
        <v>0.06889057626</v>
      </c>
      <c r="I490" s="62" t="str">
        <f t="shared" si="1"/>
        <v>PE</v>
      </c>
      <c r="J490" s="62">
        <f t="shared" si="2"/>
        <v>26200</v>
      </c>
      <c r="K490" s="9">
        <f t="shared" si="3"/>
        <v>-1.227005532</v>
      </c>
      <c r="L490" s="113" t="s">
        <v>318</v>
      </c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62" t="s">
        <v>316</v>
      </c>
      <c r="B491" s="112">
        <v>43249.0</v>
      </c>
      <c r="C491" s="62">
        <v>26567.25</v>
      </c>
      <c r="D491" s="62">
        <v>26570.95</v>
      </c>
      <c r="E491" s="62">
        <v>26221.1</v>
      </c>
      <c r="F491" s="62">
        <v>26254.8</v>
      </c>
      <c r="G491" s="62">
        <v>26614.25</v>
      </c>
      <c r="H491" s="81">
        <f t="shared" si="4"/>
        <v>-0.1765971237</v>
      </c>
      <c r="I491" s="62" t="str">
        <f t="shared" si="1"/>
        <v>CE</v>
      </c>
      <c r="J491" s="62">
        <f t="shared" si="2"/>
        <v>26700</v>
      </c>
      <c r="K491" s="9">
        <f t="shared" si="3"/>
        <v>1.176072044</v>
      </c>
      <c r="L491" s="113" t="s">
        <v>320</v>
      </c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62" t="s">
        <v>316</v>
      </c>
      <c r="B492" s="112">
        <v>43250.0</v>
      </c>
      <c r="C492" s="62">
        <v>26039.9</v>
      </c>
      <c r="D492" s="62">
        <v>26405.45</v>
      </c>
      <c r="E492" s="62">
        <v>25980.85</v>
      </c>
      <c r="F492" s="62">
        <v>26327.8</v>
      </c>
      <c r="G492" s="62">
        <v>26254.8</v>
      </c>
      <c r="H492" s="81">
        <f t="shared" si="4"/>
        <v>-0.818516995</v>
      </c>
      <c r="I492" s="62" t="str">
        <f t="shared" si="1"/>
        <v>CE</v>
      </c>
      <c r="J492" s="62">
        <f t="shared" si="2"/>
        <v>26100</v>
      </c>
      <c r="K492" s="9">
        <f t="shared" si="3"/>
        <v>-1.105611005</v>
      </c>
      <c r="L492" s="113" t="s">
        <v>322</v>
      </c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62" t="s">
        <v>316</v>
      </c>
      <c r="B493" s="112">
        <v>43251.0</v>
      </c>
      <c r="C493" s="62">
        <v>26587.0</v>
      </c>
      <c r="D493" s="62">
        <v>27164.55</v>
      </c>
      <c r="E493" s="62">
        <v>26354.55</v>
      </c>
      <c r="F493" s="62">
        <v>26956.2</v>
      </c>
      <c r="G493" s="62">
        <v>26327.8</v>
      </c>
      <c r="H493" s="81">
        <f t="shared" si="4"/>
        <v>0.9845106693</v>
      </c>
      <c r="I493" s="62" t="str">
        <f t="shared" si="1"/>
        <v>PE</v>
      </c>
      <c r="J493" s="62">
        <f t="shared" si="2"/>
        <v>26500</v>
      </c>
      <c r="K493" s="9">
        <f t="shared" si="3"/>
        <v>-1.388648588</v>
      </c>
      <c r="L493" s="113" t="s">
        <v>323</v>
      </c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62" t="s">
        <v>316</v>
      </c>
      <c r="B494" s="112">
        <v>43252.0</v>
      </c>
      <c r="C494" s="62">
        <v>26913.4</v>
      </c>
      <c r="D494" s="62">
        <v>26996.8</v>
      </c>
      <c r="E494" s="62">
        <v>26658.55</v>
      </c>
      <c r="F494" s="62">
        <v>26692.8</v>
      </c>
      <c r="G494" s="62">
        <v>26956.2</v>
      </c>
      <c r="H494" s="81">
        <f t="shared" si="4"/>
        <v>-0.1587760886</v>
      </c>
      <c r="I494" s="62" t="str">
        <f t="shared" si="1"/>
        <v>CE</v>
      </c>
      <c r="J494" s="62">
        <f t="shared" si="2"/>
        <v>27000</v>
      </c>
      <c r="K494" s="9">
        <f t="shared" si="3"/>
        <v>0.81966604</v>
      </c>
      <c r="L494" s="113" t="s">
        <v>317</v>
      </c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62" t="s">
        <v>316</v>
      </c>
      <c r="B495" s="112">
        <v>43255.0</v>
      </c>
      <c r="C495" s="62">
        <v>27023.7</v>
      </c>
      <c r="D495" s="62">
        <v>27047.55</v>
      </c>
      <c r="E495" s="62">
        <v>26205.9</v>
      </c>
      <c r="F495" s="62">
        <v>26257.55</v>
      </c>
      <c r="G495" s="62">
        <v>26692.8</v>
      </c>
      <c r="H495" s="81">
        <f t="shared" si="4"/>
        <v>1.239660133</v>
      </c>
      <c r="I495" s="62" t="str">
        <f t="shared" si="1"/>
        <v>PE</v>
      </c>
      <c r="J495" s="62">
        <f t="shared" si="2"/>
        <v>26900</v>
      </c>
      <c r="K495" s="9">
        <f t="shared" si="3"/>
        <v>2.835104001</v>
      </c>
      <c r="L495" s="113" t="s">
        <v>318</v>
      </c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62" t="s">
        <v>316</v>
      </c>
      <c r="B496" s="112">
        <v>43256.0</v>
      </c>
      <c r="C496" s="62">
        <v>26263.0</v>
      </c>
      <c r="D496" s="62">
        <v>26342.4</v>
      </c>
      <c r="E496" s="62">
        <v>26069.55</v>
      </c>
      <c r="F496" s="62">
        <v>26251.0</v>
      </c>
      <c r="G496" s="62">
        <v>26257.55</v>
      </c>
      <c r="H496" s="81">
        <f t="shared" si="4"/>
        <v>0.02075593496</v>
      </c>
      <c r="I496" s="62" t="str">
        <f t="shared" si="1"/>
        <v>PE</v>
      </c>
      <c r="J496" s="62">
        <f t="shared" si="2"/>
        <v>26200</v>
      </c>
      <c r="K496" s="9">
        <f t="shared" si="3"/>
        <v>0.04569165746</v>
      </c>
      <c r="L496" s="113" t="s">
        <v>320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62" t="s">
        <v>316</v>
      </c>
      <c r="B497" s="112">
        <v>43257.0</v>
      </c>
      <c r="C497" s="62">
        <v>26266.9</v>
      </c>
      <c r="D497" s="62">
        <v>26425.2</v>
      </c>
      <c r="E497" s="62">
        <v>26147.8</v>
      </c>
      <c r="F497" s="62">
        <v>26367.6</v>
      </c>
      <c r="G497" s="62">
        <v>26251.0</v>
      </c>
      <c r="H497" s="81">
        <f t="shared" si="4"/>
        <v>0.06056912118</v>
      </c>
      <c r="I497" s="62" t="str">
        <f t="shared" si="1"/>
        <v>PE</v>
      </c>
      <c r="J497" s="62">
        <f t="shared" si="2"/>
        <v>26200</v>
      </c>
      <c r="K497" s="9">
        <f t="shared" si="3"/>
        <v>-0.3833722289</v>
      </c>
      <c r="L497" s="113" t="s">
        <v>322</v>
      </c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62" t="s">
        <v>316</v>
      </c>
      <c r="B498" s="112">
        <v>43258.0</v>
      </c>
      <c r="C498" s="62">
        <v>26577.95</v>
      </c>
      <c r="D498" s="62">
        <v>26766.95</v>
      </c>
      <c r="E498" s="62">
        <v>26483.9</v>
      </c>
      <c r="F498" s="62">
        <v>26517.8</v>
      </c>
      <c r="G498" s="62">
        <v>26367.6</v>
      </c>
      <c r="H498" s="81">
        <f t="shared" si="4"/>
        <v>0.7977593713</v>
      </c>
      <c r="I498" s="62" t="str">
        <f t="shared" si="1"/>
        <v>PE</v>
      </c>
      <c r="J498" s="62">
        <f t="shared" si="2"/>
        <v>26500</v>
      </c>
      <c r="K498" s="9">
        <f t="shared" si="3"/>
        <v>0.2263154231</v>
      </c>
      <c r="L498" s="113" t="s">
        <v>323</v>
      </c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62" t="s">
        <v>316</v>
      </c>
      <c r="B499" s="112">
        <v>43259.0</v>
      </c>
      <c r="C499" s="62">
        <v>26457.25</v>
      </c>
      <c r="D499" s="62">
        <v>26481.0</v>
      </c>
      <c r="E499" s="62">
        <v>26284.2</v>
      </c>
      <c r="F499" s="62">
        <v>26451.35</v>
      </c>
      <c r="G499" s="62">
        <v>26517.8</v>
      </c>
      <c r="H499" s="81">
        <f t="shared" si="4"/>
        <v>-0.2283371924</v>
      </c>
      <c r="I499" s="62" t="str">
        <f t="shared" si="1"/>
        <v>CE</v>
      </c>
      <c r="J499" s="62">
        <f t="shared" si="2"/>
        <v>26600</v>
      </c>
      <c r="K499" s="9">
        <f t="shared" si="3"/>
        <v>0.02230012567</v>
      </c>
      <c r="L499" s="113" t="s">
        <v>317</v>
      </c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62" t="s">
        <v>316</v>
      </c>
      <c r="B500" s="112">
        <v>43262.0</v>
      </c>
      <c r="C500" s="62">
        <v>26473.2</v>
      </c>
      <c r="D500" s="62">
        <v>26653.0</v>
      </c>
      <c r="E500" s="62">
        <v>26421.95</v>
      </c>
      <c r="F500" s="62">
        <v>26453.55</v>
      </c>
      <c r="G500" s="62">
        <v>26451.35</v>
      </c>
      <c r="H500" s="81">
        <f t="shared" si="4"/>
        <v>0.08260447954</v>
      </c>
      <c r="I500" s="62" t="str">
        <f t="shared" si="1"/>
        <v>PE</v>
      </c>
      <c r="J500" s="62">
        <f t="shared" si="2"/>
        <v>26400</v>
      </c>
      <c r="K500" s="9">
        <f t="shared" si="3"/>
        <v>0.0742260097</v>
      </c>
      <c r="L500" s="113" t="s">
        <v>318</v>
      </c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62" t="s">
        <v>316</v>
      </c>
      <c r="B501" s="112">
        <v>43263.0</v>
      </c>
      <c r="C501" s="62">
        <v>26566.6</v>
      </c>
      <c r="D501" s="62">
        <v>26656.45</v>
      </c>
      <c r="E501" s="62">
        <v>26449.85</v>
      </c>
      <c r="F501" s="62">
        <v>26607.1</v>
      </c>
      <c r="G501" s="62">
        <v>26453.55</v>
      </c>
      <c r="H501" s="81">
        <f t="shared" si="4"/>
        <v>0.4273528506</v>
      </c>
      <c r="I501" s="62" t="str">
        <f t="shared" si="1"/>
        <v>PE</v>
      </c>
      <c r="J501" s="62">
        <f t="shared" si="2"/>
        <v>26500</v>
      </c>
      <c r="K501" s="9">
        <f t="shared" si="3"/>
        <v>-0.1524470576</v>
      </c>
      <c r="L501" s="113" t="s">
        <v>320</v>
      </c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62" t="s">
        <v>316</v>
      </c>
      <c r="B502" s="112">
        <v>43264.0</v>
      </c>
      <c r="C502" s="62">
        <v>26721.95</v>
      </c>
      <c r="D502" s="62">
        <v>26765.45</v>
      </c>
      <c r="E502" s="62">
        <v>26598.2</v>
      </c>
      <c r="F502" s="62">
        <v>26642.8</v>
      </c>
      <c r="G502" s="62">
        <v>26607.1</v>
      </c>
      <c r="H502" s="81">
        <f t="shared" si="4"/>
        <v>0.431651702</v>
      </c>
      <c r="I502" s="62" t="str">
        <f t="shared" si="1"/>
        <v>PE</v>
      </c>
      <c r="J502" s="62">
        <f t="shared" si="2"/>
        <v>26600</v>
      </c>
      <c r="K502" s="9">
        <f t="shared" si="3"/>
        <v>0.2961984436</v>
      </c>
      <c r="L502" s="113" t="s">
        <v>322</v>
      </c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62" t="s">
        <v>316</v>
      </c>
      <c r="B503" s="112">
        <v>43265.0</v>
      </c>
      <c r="C503" s="62">
        <v>26612.3</v>
      </c>
      <c r="D503" s="62">
        <v>26623.25</v>
      </c>
      <c r="E503" s="62">
        <v>26503.1</v>
      </c>
      <c r="F503" s="62">
        <v>26562.25</v>
      </c>
      <c r="G503" s="62">
        <v>26642.8</v>
      </c>
      <c r="H503" s="81">
        <f t="shared" si="4"/>
        <v>-0.1144774573</v>
      </c>
      <c r="I503" s="62" t="str">
        <f t="shared" si="1"/>
        <v>CE</v>
      </c>
      <c r="J503" s="62">
        <f t="shared" si="2"/>
        <v>26700</v>
      </c>
      <c r="K503" s="9">
        <f t="shared" si="3"/>
        <v>0.1880709296</v>
      </c>
      <c r="L503" s="113" t="s">
        <v>323</v>
      </c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62" t="s">
        <v>316</v>
      </c>
      <c r="B504" s="112">
        <v>43266.0</v>
      </c>
      <c r="C504" s="62">
        <v>26513.7</v>
      </c>
      <c r="D504" s="62">
        <v>26586.4</v>
      </c>
      <c r="E504" s="62">
        <v>26344.95</v>
      </c>
      <c r="F504" s="62">
        <v>26417.4</v>
      </c>
      <c r="G504" s="62">
        <v>26562.25</v>
      </c>
      <c r="H504" s="81">
        <f t="shared" si="4"/>
        <v>-0.1827781909</v>
      </c>
      <c r="I504" s="62" t="str">
        <f t="shared" si="1"/>
        <v>CE</v>
      </c>
      <c r="J504" s="62">
        <f t="shared" si="2"/>
        <v>26600</v>
      </c>
      <c r="K504" s="9">
        <f t="shared" si="3"/>
        <v>0.3632084545</v>
      </c>
      <c r="L504" s="113" t="s">
        <v>317</v>
      </c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62" t="s">
        <v>316</v>
      </c>
      <c r="B505" s="112">
        <v>43269.0</v>
      </c>
      <c r="C505" s="62">
        <v>26444.3</v>
      </c>
      <c r="D505" s="62">
        <v>26477.5</v>
      </c>
      <c r="E505" s="62">
        <v>26322.45</v>
      </c>
      <c r="F505" s="62">
        <v>26409.3</v>
      </c>
      <c r="G505" s="62">
        <v>26417.4</v>
      </c>
      <c r="H505" s="81">
        <f t="shared" si="4"/>
        <v>0.1018268263</v>
      </c>
      <c r="I505" s="62" t="str">
        <f t="shared" si="1"/>
        <v>PE</v>
      </c>
      <c r="J505" s="62">
        <f t="shared" si="2"/>
        <v>26300</v>
      </c>
      <c r="K505" s="9">
        <f t="shared" si="3"/>
        <v>0.1323536641</v>
      </c>
      <c r="L505" s="113" t="s">
        <v>318</v>
      </c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62" t="s">
        <v>316</v>
      </c>
      <c r="B506" s="112">
        <v>43270.0</v>
      </c>
      <c r="C506" s="62">
        <v>26448.1</v>
      </c>
      <c r="D506" s="62">
        <v>26448.1</v>
      </c>
      <c r="E506" s="62">
        <v>26224.75</v>
      </c>
      <c r="F506" s="62">
        <v>26265.75</v>
      </c>
      <c r="G506" s="62">
        <v>26409.3</v>
      </c>
      <c r="H506" s="81">
        <f t="shared" si="4"/>
        <v>0.1469179418</v>
      </c>
      <c r="I506" s="62" t="str">
        <f t="shared" si="1"/>
        <v>PE</v>
      </c>
      <c r="J506" s="62">
        <f t="shared" si="2"/>
        <v>26300</v>
      </c>
      <c r="K506" s="9">
        <f t="shared" si="3"/>
        <v>0.6894635153</v>
      </c>
      <c r="L506" s="113" t="s">
        <v>320</v>
      </c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62" t="s">
        <v>316</v>
      </c>
      <c r="B507" s="112">
        <v>43271.0</v>
      </c>
      <c r="C507" s="62">
        <v>26320.45</v>
      </c>
      <c r="D507" s="62">
        <v>26574.75</v>
      </c>
      <c r="E507" s="62">
        <v>26309.95</v>
      </c>
      <c r="F507" s="62">
        <v>26557.7</v>
      </c>
      <c r="G507" s="62">
        <v>26265.75</v>
      </c>
      <c r="H507" s="81">
        <f t="shared" si="4"/>
        <v>0.2082559988</v>
      </c>
      <c r="I507" s="62" t="str">
        <f t="shared" si="1"/>
        <v>PE</v>
      </c>
      <c r="J507" s="62">
        <f t="shared" si="2"/>
        <v>26200</v>
      </c>
      <c r="K507" s="9">
        <f t="shared" si="3"/>
        <v>-0.9013903638</v>
      </c>
      <c r="L507" s="113" t="s">
        <v>322</v>
      </c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62" t="s">
        <v>316</v>
      </c>
      <c r="B508" s="112">
        <v>43272.0</v>
      </c>
      <c r="C508" s="62">
        <v>26645.3</v>
      </c>
      <c r="D508" s="62">
        <v>26682.95</v>
      </c>
      <c r="E508" s="62">
        <v>26454.95</v>
      </c>
      <c r="F508" s="62">
        <v>26496.95</v>
      </c>
      <c r="G508" s="62">
        <v>26557.7</v>
      </c>
      <c r="H508" s="81">
        <f t="shared" si="4"/>
        <v>0.3298478407</v>
      </c>
      <c r="I508" s="62" t="str">
        <f t="shared" si="1"/>
        <v>PE</v>
      </c>
      <c r="J508" s="62">
        <f t="shared" si="2"/>
        <v>26500</v>
      </c>
      <c r="K508" s="9">
        <f t="shared" si="3"/>
        <v>0.5567586028</v>
      </c>
      <c r="L508" s="113" t="s">
        <v>323</v>
      </c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62" t="s">
        <v>316</v>
      </c>
      <c r="B509" s="112">
        <v>43273.0</v>
      </c>
      <c r="C509" s="62">
        <v>26518.4</v>
      </c>
      <c r="D509" s="62">
        <v>26806.55</v>
      </c>
      <c r="E509" s="62">
        <v>26364.25</v>
      </c>
      <c r="F509" s="62">
        <v>26766.85</v>
      </c>
      <c r="G509" s="62">
        <v>26496.95</v>
      </c>
      <c r="H509" s="81">
        <f t="shared" si="4"/>
        <v>0.08095271343</v>
      </c>
      <c r="I509" s="62" t="str">
        <f t="shared" si="1"/>
        <v>PE</v>
      </c>
      <c r="J509" s="62">
        <f t="shared" si="2"/>
        <v>26400</v>
      </c>
      <c r="K509" s="9">
        <f t="shared" si="3"/>
        <v>-0.9368966453</v>
      </c>
      <c r="L509" s="113" t="s">
        <v>317</v>
      </c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62" t="s">
        <v>316</v>
      </c>
      <c r="B510" s="112">
        <v>43276.0</v>
      </c>
      <c r="C510" s="62">
        <v>26718.15</v>
      </c>
      <c r="D510" s="62">
        <v>26804.9</v>
      </c>
      <c r="E510" s="62">
        <v>26573.0</v>
      </c>
      <c r="F510" s="62">
        <v>26609.7</v>
      </c>
      <c r="G510" s="62">
        <v>26766.85</v>
      </c>
      <c r="H510" s="81">
        <f t="shared" si="4"/>
        <v>-0.1819414686</v>
      </c>
      <c r="I510" s="62" t="str">
        <f t="shared" si="1"/>
        <v>CE</v>
      </c>
      <c r="J510" s="62">
        <f t="shared" si="2"/>
        <v>26800</v>
      </c>
      <c r="K510" s="9">
        <f t="shared" si="3"/>
        <v>0.4059038519</v>
      </c>
      <c r="L510" s="113" t="s">
        <v>318</v>
      </c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62" t="s">
        <v>316</v>
      </c>
      <c r="B511" s="112">
        <v>43277.0</v>
      </c>
      <c r="C511" s="62">
        <v>26495.65</v>
      </c>
      <c r="D511" s="62">
        <v>26712.6</v>
      </c>
      <c r="E511" s="62">
        <v>26479.65</v>
      </c>
      <c r="F511" s="62">
        <v>26601.7</v>
      </c>
      <c r="G511" s="62">
        <v>26609.7</v>
      </c>
      <c r="H511" s="81">
        <f t="shared" si="4"/>
        <v>-0.4286031034</v>
      </c>
      <c r="I511" s="62" t="str">
        <f t="shared" si="1"/>
        <v>CE</v>
      </c>
      <c r="J511" s="62">
        <f t="shared" si="2"/>
        <v>26600</v>
      </c>
      <c r="K511" s="9">
        <f t="shared" si="3"/>
        <v>-0.4002543814</v>
      </c>
      <c r="L511" s="113" t="s">
        <v>320</v>
      </c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62" t="s">
        <v>316</v>
      </c>
      <c r="B512" s="112">
        <v>43278.0</v>
      </c>
      <c r="C512" s="62">
        <v>26616.3</v>
      </c>
      <c r="D512" s="62">
        <v>26634.3</v>
      </c>
      <c r="E512" s="62">
        <v>26336.5</v>
      </c>
      <c r="F512" s="62">
        <v>26423.4</v>
      </c>
      <c r="G512" s="62">
        <v>26601.7</v>
      </c>
      <c r="H512" s="81">
        <f t="shared" si="4"/>
        <v>0.05488371044</v>
      </c>
      <c r="I512" s="62" t="str">
        <f t="shared" si="1"/>
        <v>PE</v>
      </c>
      <c r="J512" s="62">
        <f t="shared" si="2"/>
        <v>26500</v>
      </c>
      <c r="K512" s="9">
        <f t="shared" si="3"/>
        <v>0.72474386</v>
      </c>
      <c r="L512" s="113" t="s">
        <v>322</v>
      </c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62" t="s">
        <v>316</v>
      </c>
      <c r="B513" s="112">
        <v>43279.0</v>
      </c>
      <c r="C513" s="62">
        <v>26398.1</v>
      </c>
      <c r="D513" s="62">
        <v>26487.85</v>
      </c>
      <c r="E513" s="62">
        <v>26161.0</v>
      </c>
      <c r="F513" s="62">
        <v>26324.6</v>
      </c>
      <c r="G513" s="62">
        <v>26423.4</v>
      </c>
      <c r="H513" s="81">
        <f t="shared" si="4"/>
        <v>-0.09574846538</v>
      </c>
      <c r="I513" s="62" t="str">
        <f t="shared" si="1"/>
        <v>CE</v>
      </c>
      <c r="J513" s="62">
        <f t="shared" si="2"/>
        <v>26500</v>
      </c>
      <c r="K513" s="9">
        <f t="shared" si="3"/>
        <v>0.2784291294</v>
      </c>
      <c r="L513" s="113" t="s">
        <v>323</v>
      </c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62" t="s">
        <v>316</v>
      </c>
      <c r="B514" s="112">
        <v>43280.0</v>
      </c>
      <c r="C514" s="62">
        <v>26312.7</v>
      </c>
      <c r="D514" s="62">
        <v>26465.0</v>
      </c>
      <c r="E514" s="62">
        <v>26291.35</v>
      </c>
      <c r="F514" s="62">
        <v>26364.2</v>
      </c>
      <c r="G514" s="62">
        <v>26324.6</v>
      </c>
      <c r="H514" s="81">
        <f t="shared" si="4"/>
        <v>-0.04520486541</v>
      </c>
      <c r="I514" s="62" t="str">
        <f t="shared" si="1"/>
        <v>CE</v>
      </c>
      <c r="J514" s="62">
        <f t="shared" si="2"/>
        <v>26400</v>
      </c>
      <c r="K514" s="9">
        <f t="shared" si="3"/>
        <v>-0.1957229779</v>
      </c>
      <c r="L514" s="113" t="s">
        <v>317</v>
      </c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62" t="s">
        <v>316</v>
      </c>
      <c r="B515" s="112">
        <v>43283.0</v>
      </c>
      <c r="C515" s="62">
        <v>26364.45</v>
      </c>
      <c r="D515" s="62">
        <v>26371.6</v>
      </c>
      <c r="E515" s="62">
        <v>26060.6</v>
      </c>
      <c r="F515" s="62">
        <v>26230.3</v>
      </c>
      <c r="G515" s="62">
        <v>26364.2</v>
      </c>
      <c r="H515" s="81">
        <f t="shared" si="4"/>
        <v>0.000948255589</v>
      </c>
      <c r="I515" s="62" t="str">
        <f t="shared" si="1"/>
        <v>PE</v>
      </c>
      <c r="J515" s="62">
        <f t="shared" si="2"/>
        <v>26300</v>
      </c>
      <c r="K515" s="9">
        <f t="shared" si="3"/>
        <v>0.5088291241</v>
      </c>
      <c r="L515" s="113" t="s">
        <v>318</v>
      </c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62" t="s">
        <v>316</v>
      </c>
      <c r="B516" s="112">
        <v>43284.0</v>
      </c>
      <c r="C516" s="62">
        <v>26210.1</v>
      </c>
      <c r="D516" s="62">
        <v>26316.1</v>
      </c>
      <c r="E516" s="62">
        <v>26142.0</v>
      </c>
      <c r="F516" s="62">
        <v>26204.1</v>
      </c>
      <c r="G516" s="62">
        <v>26230.3</v>
      </c>
      <c r="H516" s="81">
        <f t="shared" si="4"/>
        <v>-0.07701017526</v>
      </c>
      <c r="I516" s="62" t="str">
        <f t="shared" si="1"/>
        <v>CE</v>
      </c>
      <c r="J516" s="62">
        <f t="shared" si="2"/>
        <v>26300</v>
      </c>
      <c r="K516" s="9">
        <f t="shared" si="3"/>
        <v>0.0228919386</v>
      </c>
      <c r="L516" s="113" t="s">
        <v>320</v>
      </c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62" t="s">
        <v>316</v>
      </c>
      <c r="B517" s="112">
        <v>43285.0</v>
      </c>
      <c r="C517" s="62">
        <v>26249.25</v>
      </c>
      <c r="D517" s="62">
        <v>26480.5</v>
      </c>
      <c r="E517" s="62">
        <v>26132.9</v>
      </c>
      <c r="F517" s="62">
        <v>26433.95</v>
      </c>
      <c r="G517" s="62">
        <v>26204.1</v>
      </c>
      <c r="H517" s="81">
        <f t="shared" si="4"/>
        <v>0.1723012811</v>
      </c>
      <c r="I517" s="62" t="str">
        <f t="shared" si="1"/>
        <v>PE</v>
      </c>
      <c r="J517" s="62">
        <f t="shared" si="2"/>
        <v>26100</v>
      </c>
      <c r="K517" s="9">
        <f t="shared" si="3"/>
        <v>-0.7036391516</v>
      </c>
      <c r="L517" s="113" t="s">
        <v>322</v>
      </c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62" t="s">
        <v>316</v>
      </c>
      <c r="B518" s="112">
        <v>43286.0</v>
      </c>
      <c r="C518" s="62">
        <v>26481.55</v>
      </c>
      <c r="D518" s="62">
        <v>26598.45</v>
      </c>
      <c r="E518" s="62">
        <v>26415.2</v>
      </c>
      <c r="F518" s="62">
        <v>26503.3</v>
      </c>
      <c r="G518" s="62">
        <v>26433.95</v>
      </c>
      <c r="H518" s="81">
        <f t="shared" si="4"/>
        <v>0.1800714611</v>
      </c>
      <c r="I518" s="62" t="str">
        <f t="shared" si="1"/>
        <v>PE</v>
      </c>
      <c r="J518" s="62">
        <f t="shared" si="2"/>
        <v>26400</v>
      </c>
      <c r="K518" s="9">
        <f t="shared" si="3"/>
        <v>-0.08213265462</v>
      </c>
      <c r="L518" s="113" t="s">
        <v>323</v>
      </c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62" t="s">
        <v>316</v>
      </c>
      <c r="B519" s="112">
        <v>43287.0</v>
      </c>
      <c r="C519" s="62">
        <v>26427.55</v>
      </c>
      <c r="D519" s="62">
        <v>26609.85</v>
      </c>
      <c r="E519" s="62">
        <v>26410.0</v>
      </c>
      <c r="F519" s="62">
        <v>26493.85</v>
      </c>
      <c r="G519" s="62">
        <v>26503.3</v>
      </c>
      <c r="H519" s="81">
        <f t="shared" si="4"/>
        <v>-0.2858134647</v>
      </c>
      <c r="I519" s="62" t="str">
        <f t="shared" si="1"/>
        <v>CE</v>
      </c>
      <c r="J519" s="62">
        <f t="shared" si="2"/>
        <v>26500</v>
      </c>
      <c r="K519" s="9">
        <f t="shared" si="3"/>
        <v>-0.2508745608</v>
      </c>
      <c r="L519" s="113" t="s">
        <v>317</v>
      </c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62" t="s">
        <v>316</v>
      </c>
      <c r="B520" s="112">
        <v>43290.0</v>
      </c>
      <c r="C520" s="62">
        <v>26642.35</v>
      </c>
      <c r="D520" s="62">
        <v>26781.2</v>
      </c>
      <c r="E520" s="62">
        <v>26611.55</v>
      </c>
      <c r="F520" s="62">
        <v>26753.3</v>
      </c>
      <c r="G520" s="62">
        <v>26493.85</v>
      </c>
      <c r="H520" s="81">
        <f t="shared" si="4"/>
        <v>0.5605074385</v>
      </c>
      <c r="I520" s="62" t="str">
        <f t="shared" si="1"/>
        <v>PE</v>
      </c>
      <c r="J520" s="62">
        <f t="shared" si="2"/>
        <v>26500</v>
      </c>
      <c r="K520" s="9">
        <f t="shared" si="3"/>
        <v>-0.4164422433</v>
      </c>
      <c r="L520" s="113" t="s">
        <v>318</v>
      </c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62" t="s">
        <v>316</v>
      </c>
      <c r="B521" s="112">
        <v>43291.0</v>
      </c>
      <c r="C521" s="62">
        <v>26844.55</v>
      </c>
      <c r="D521" s="62">
        <v>26939.55</v>
      </c>
      <c r="E521" s="62">
        <v>26778.5</v>
      </c>
      <c r="F521" s="62">
        <v>26894.55</v>
      </c>
      <c r="G521" s="62">
        <v>26753.3</v>
      </c>
      <c r="H521" s="81">
        <f t="shared" si="4"/>
        <v>0.3410794182</v>
      </c>
      <c r="I521" s="62" t="str">
        <f t="shared" si="1"/>
        <v>PE</v>
      </c>
      <c r="J521" s="62">
        <f t="shared" si="2"/>
        <v>26700</v>
      </c>
      <c r="K521" s="9">
        <f t="shared" si="3"/>
        <v>-0.1862575458</v>
      </c>
      <c r="L521" s="113" t="s">
        <v>320</v>
      </c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62" t="s">
        <v>316</v>
      </c>
      <c r="B522" s="112">
        <v>43292.0</v>
      </c>
      <c r="C522" s="62">
        <v>26900.65</v>
      </c>
      <c r="D522" s="62">
        <v>26938.85</v>
      </c>
      <c r="E522" s="62">
        <v>26774.6</v>
      </c>
      <c r="F522" s="62">
        <v>26816.2</v>
      </c>
      <c r="G522" s="62">
        <v>26894.55</v>
      </c>
      <c r="H522" s="81">
        <f t="shared" si="4"/>
        <v>0.02268117518</v>
      </c>
      <c r="I522" s="62" t="str">
        <f t="shared" si="1"/>
        <v>PE</v>
      </c>
      <c r="J522" s="62">
        <f t="shared" si="2"/>
        <v>26800</v>
      </c>
      <c r="K522" s="9">
        <f t="shared" si="3"/>
        <v>0.3139329347</v>
      </c>
      <c r="L522" s="113" t="s">
        <v>322</v>
      </c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62" t="s">
        <v>316</v>
      </c>
      <c r="B523" s="112">
        <v>43293.0</v>
      </c>
      <c r="C523" s="62">
        <v>26937.5</v>
      </c>
      <c r="D523" s="62">
        <v>27164.8</v>
      </c>
      <c r="E523" s="62">
        <v>26936.05</v>
      </c>
      <c r="F523" s="62">
        <v>27026.55</v>
      </c>
      <c r="G523" s="62">
        <v>26816.2</v>
      </c>
      <c r="H523" s="81">
        <f t="shared" si="4"/>
        <v>0.4523385118</v>
      </c>
      <c r="I523" s="62" t="str">
        <f t="shared" si="1"/>
        <v>PE</v>
      </c>
      <c r="J523" s="62">
        <f t="shared" si="2"/>
        <v>26800</v>
      </c>
      <c r="K523" s="9">
        <f t="shared" si="3"/>
        <v>-0.3305800464</v>
      </c>
      <c r="L523" s="113" t="s">
        <v>323</v>
      </c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62" t="s">
        <v>316</v>
      </c>
      <c r="B524" s="112">
        <v>43294.0</v>
      </c>
      <c r="C524" s="62">
        <v>27046.85</v>
      </c>
      <c r="D524" s="62">
        <v>27102.35</v>
      </c>
      <c r="E524" s="62">
        <v>26902.3</v>
      </c>
      <c r="F524" s="62">
        <v>26935.95</v>
      </c>
      <c r="G524" s="62">
        <v>27026.55</v>
      </c>
      <c r="H524" s="81">
        <f t="shared" si="4"/>
        <v>0.07511132571</v>
      </c>
      <c r="I524" s="62" t="str">
        <f t="shared" si="1"/>
        <v>PE</v>
      </c>
      <c r="J524" s="62">
        <f t="shared" si="2"/>
        <v>26900</v>
      </c>
      <c r="K524" s="9">
        <f t="shared" si="3"/>
        <v>0.410029264</v>
      </c>
      <c r="L524" s="113" t="s">
        <v>317</v>
      </c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62" t="s">
        <v>316</v>
      </c>
      <c r="B525" s="112">
        <v>43297.0</v>
      </c>
      <c r="C525" s="62">
        <v>26914.5</v>
      </c>
      <c r="D525" s="62">
        <v>26939.05</v>
      </c>
      <c r="E525" s="62">
        <v>26643.95</v>
      </c>
      <c r="F525" s="62">
        <v>26679.8</v>
      </c>
      <c r="G525" s="62">
        <v>26935.95</v>
      </c>
      <c r="H525" s="81">
        <f t="shared" si="4"/>
        <v>-0.07963335245</v>
      </c>
      <c r="I525" s="62" t="str">
        <f t="shared" si="1"/>
        <v>CE</v>
      </c>
      <c r="J525" s="62">
        <f t="shared" si="2"/>
        <v>27000</v>
      </c>
      <c r="K525" s="9">
        <f t="shared" si="3"/>
        <v>0.872020658</v>
      </c>
      <c r="L525" s="113" t="s">
        <v>318</v>
      </c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62" t="s">
        <v>316</v>
      </c>
      <c r="B526" s="112">
        <v>43298.0</v>
      </c>
      <c r="C526" s="62">
        <v>26662.85</v>
      </c>
      <c r="D526" s="62">
        <v>27041.35</v>
      </c>
      <c r="E526" s="62">
        <v>26653.65</v>
      </c>
      <c r="F526" s="62">
        <v>27008.1</v>
      </c>
      <c r="G526" s="62">
        <v>26679.8</v>
      </c>
      <c r="H526" s="81">
        <f t="shared" si="4"/>
        <v>-0.06353121088</v>
      </c>
      <c r="I526" s="62" t="str">
        <f t="shared" si="1"/>
        <v>CE</v>
      </c>
      <c r="J526" s="62">
        <f t="shared" si="2"/>
        <v>26800</v>
      </c>
      <c r="K526" s="9">
        <f t="shared" si="3"/>
        <v>-1.294872829</v>
      </c>
      <c r="L526" s="113" t="s">
        <v>320</v>
      </c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62" t="s">
        <v>316</v>
      </c>
      <c r="B527" s="112">
        <v>43299.0</v>
      </c>
      <c r="C527" s="62">
        <v>27107.35</v>
      </c>
      <c r="D527" s="62">
        <v>27187.15</v>
      </c>
      <c r="E527" s="62">
        <v>26834.45</v>
      </c>
      <c r="F527" s="62">
        <v>26880.9</v>
      </c>
      <c r="G527" s="62">
        <v>27008.1</v>
      </c>
      <c r="H527" s="81">
        <f t="shared" si="4"/>
        <v>0.3674823479</v>
      </c>
      <c r="I527" s="62" t="str">
        <f t="shared" si="1"/>
        <v>PE</v>
      </c>
      <c r="J527" s="62">
        <f t="shared" si="2"/>
        <v>27000</v>
      </c>
      <c r="K527" s="9">
        <f t="shared" si="3"/>
        <v>0.8353822856</v>
      </c>
      <c r="L527" s="113" t="s">
        <v>322</v>
      </c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62" t="s">
        <v>316</v>
      </c>
      <c r="B528" s="112">
        <v>43300.0</v>
      </c>
      <c r="C528" s="62">
        <v>26960.2</v>
      </c>
      <c r="D528" s="62">
        <v>27025.45</v>
      </c>
      <c r="E528" s="62">
        <v>26730.1</v>
      </c>
      <c r="F528" s="62">
        <v>26789.65</v>
      </c>
      <c r="G528" s="62">
        <v>26880.9</v>
      </c>
      <c r="H528" s="81">
        <f t="shared" si="4"/>
        <v>0.2950050036</v>
      </c>
      <c r="I528" s="62" t="str">
        <f t="shared" si="1"/>
        <v>PE</v>
      </c>
      <c r="J528" s="62">
        <f t="shared" si="2"/>
        <v>26900</v>
      </c>
      <c r="K528" s="9">
        <f t="shared" si="3"/>
        <v>0.6325991647</v>
      </c>
      <c r="L528" s="113" t="s">
        <v>323</v>
      </c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62" t="s">
        <v>316</v>
      </c>
      <c r="B529" s="112">
        <v>43301.0</v>
      </c>
      <c r="C529" s="62">
        <v>26764.4</v>
      </c>
      <c r="D529" s="62">
        <v>26946.55</v>
      </c>
      <c r="E529" s="62">
        <v>26718.6</v>
      </c>
      <c r="F529" s="62">
        <v>26873.2</v>
      </c>
      <c r="G529" s="62">
        <v>26789.65</v>
      </c>
      <c r="H529" s="81">
        <f t="shared" si="4"/>
        <v>-0.09425281779</v>
      </c>
      <c r="I529" s="62" t="str">
        <f t="shared" si="1"/>
        <v>CE</v>
      </c>
      <c r="J529" s="62">
        <f t="shared" si="2"/>
        <v>26900</v>
      </c>
      <c r="K529" s="9">
        <f t="shared" si="3"/>
        <v>-0.4065101403</v>
      </c>
      <c r="L529" s="113" t="s">
        <v>317</v>
      </c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62" t="s">
        <v>316</v>
      </c>
      <c r="B530" s="112">
        <v>43304.0</v>
      </c>
      <c r="C530" s="62">
        <v>26701.3</v>
      </c>
      <c r="D530" s="62">
        <v>27040.1</v>
      </c>
      <c r="E530" s="62">
        <v>26671.35</v>
      </c>
      <c r="F530" s="62">
        <v>27008.15</v>
      </c>
      <c r="G530" s="62">
        <v>26873.2</v>
      </c>
      <c r="H530" s="81">
        <f t="shared" si="4"/>
        <v>-0.63967075</v>
      </c>
      <c r="I530" s="62" t="str">
        <f t="shared" si="1"/>
        <v>CE</v>
      </c>
      <c r="J530" s="62">
        <f t="shared" si="2"/>
        <v>26800</v>
      </c>
      <c r="K530" s="9">
        <f t="shared" si="3"/>
        <v>-1.149194983</v>
      </c>
      <c r="L530" s="113" t="s">
        <v>318</v>
      </c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62" t="s">
        <v>316</v>
      </c>
      <c r="B531" s="112">
        <v>43305.0</v>
      </c>
      <c r="C531" s="62">
        <v>26984.15</v>
      </c>
      <c r="D531" s="62">
        <v>27128.0</v>
      </c>
      <c r="E531" s="62">
        <v>26868.15</v>
      </c>
      <c r="F531" s="62">
        <v>26974.4</v>
      </c>
      <c r="G531" s="62">
        <v>27008.15</v>
      </c>
      <c r="H531" s="81">
        <f t="shared" si="4"/>
        <v>-0.08886206571</v>
      </c>
      <c r="I531" s="62" t="str">
        <f t="shared" si="1"/>
        <v>CE</v>
      </c>
      <c r="J531" s="62">
        <f t="shared" si="2"/>
        <v>27100</v>
      </c>
      <c r="K531" s="9">
        <f t="shared" si="3"/>
        <v>0.03613232212</v>
      </c>
      <c r="L531" s="113" t="s">
        <v>320</v>
      </c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62" t="s">
        <v>316</v>
      </c>
      <c r="B532" s="112">
        <v>43306.0</v>
      </c>
      <c r="C532" s="62">
        <v>26992.55</v>
      </c>
      <c r="D532" s="62">
        <v>27074.0</v>
      </c>
      <c r="E532" s="62">
        <v>26939.35</v>
      </c>
      <c r="F532" s="62">
        <v>27031.3</v>
      </c>
      <c r="G532" s="62">
        <v>26974.4</v>
      </c>
      <c r="H532" s="81">
        <f t="shared" si="4"/>
        <v>0.06728601934</v>
      </c>
      <c r="I532" s="62" t="str">
        <f t="shared" si="1"/>
        <v>PE</v>
      </c>
      <c r="J532" s="62">
        <f t="shared" si="2"/>
        <v>26900</v>
      </c>
      <c r="K532" s="9">
        <f t="shared" si="3"/>
        <v>-0.1435581299</v>
      </c>
      <c r="L532" s="113" t="s">
        <v>322</v>
      </c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62" t="s">
        <v>316</v>
      </c>
      <c r="B533" s="112">
        <v>43307.0</v>
      </c>
      <c r="C533" s="62">
        <v>27054.7</v>
      </c>
      <c r="D533" s="62">
        <v>27455.1</v>
      </c>
      <c r="E533" s="62">
        <v>27045.05</v>
      </c>
      <c r="F533" s="62">
        <v>27406.4</v>
      </c>
      <c r="G533" s="62">
        <v>27031.3</v>
      </c>
      <c r="H533" s="81">
        <f t="shared" si="4"/>
        <v>0.08656631387</v>
      </c>
      <c r="I533" s="62" t="str">
        <f t="shared" si="1"/>
        <v>PE</v>
      </c>
      <c r="J533" s="62">
        <f t="shared" si="2"/>
        <v>27000</v>
      </c>
      <c r="K533" s="9">
        <f t="shared" si="3"/>
        <v>-1.299958972</v>
      </c>
      <c r="L533" s="113" t="s">
        <v>323</v>
      </c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62" t="s">
        <v>316</v>
      </c>
      <c r="B534" s="112">
        <v>43308.0</v>
      </c>
      <c r="C534" s="62">
        <v>27497.8</v>
      </c>
      <c r="D534" s="62">
        <v>27661.05</v>
      </c>
      <c r="E534" s="62">
        <v>27455.0</v>
      </c>
      <c r="F534" s="62">
        <v>27634.4</v>
      </c>
      <c r="G534" s="62">
        <v>27406.4</v>
      </c>
      <c r="H534" s="81">
        <f t="shared" si="4"/>
        <v>0.3334987448</v>
      </c>
      <c r="I534" s="62" t="str">
        <f t="shared" si="1"/>
        <v>PE</v>
      </c>
      <c r="J534" s="62">
        <f t="shared" si="2"/>
        <v>27400</v>
      </c>
      <c r="K534" s="9">
        <f t="shared" si="3"/>
        <v>-0.4967670141</v>
      </c>
      <c r="L534" s="113" t="s">
        <v>317</v>
      </c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62" t="s">
        <v>316</v>
      </c>
      <c r="B535" s="112">
        <v>43311.0</v>
      </c>
      <c r="C535" s="62">
        <v>27767.65</v>
      </c>
      <c r="D535" s="62">
        <v>27873.7</v>
      </c>
      <c r="E535" s="62">
        <v>27607.95</v>
      </c>
      <c r="F535" s="62">
        <v>27842.6</v>
      </c>
      <c r="G535" s="62">
        <v>27634.4</v>
      </c>
      <c r="H535" s="81">
        <f t="shared" si="4"/>
        <v>0.4821888661</v>
      </c>
      <c r="I535" s="62" t="str">
        <f t="shared" si="1"/>
        <v>PE</v>
      </c>
      <c r="J535" s="62">
        <f t="shared" si="2"/>
        <v>27700</v>
      </c>
      <c r="K535" s="9">
        <f t="shared" si="3"/>
        <v>-0.2699184123</v>
      </c>
      <c r="L535" s="113" t="s">
        <v>318</v>
      </c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62" t="s">
        <v>316</v>
      </c>
      <c r="B536" s="112">
        <v>43312.0</v>
      </c>
      <c r="C536" s="62">
        <v>27797.2</v>
      </c>
      <c r="D536" s="62">
        <v>27839.2</v>
      </c>
      <c r="E536" s="62">
        <v>27651.3</v>
      </c>
      <c r="F536" s="62">
        <v>27764.15</v>
      </c>
      <c r="G536" s="62">
        <v>27842.6</v>
      </c>
      <c r="H536" s="81">
        <f t="shared" si="4"/>
        <v>-0.1630594844</v>
      </c>
      <c r="I536" s="62" t="str">
        <f t="shared" si="1"/>
        <v>CE</v>
      </c>
      <c r="J536" s="62">
        <f t="shared" si="2"/>
        <v>27900</v>
      </c>
      <c r="K536" s="9">
        <f t="shared" si="3"/>
        <v>0.1188968673</v>
      </c>
      <c r="L536" s="113" t="s">
        <v>320</v>
      </c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62" t="s">
        <v>316</v>
      </c>
      <c r="B537" s="112">
        <v>43313.0</v>
      </c>
      <c r="C537" s="62">
        <v>27684.8</v>
      </c>
      <c r="D537" s="62">
        <v>27820.15</v>
      </c>
      <c r="E537" s="62">
        <v>27477.9</v>
      </c>
      <c r="F537" s="62">
        <v>27596.6</v>
      </c>
      <c r="G537" s="62">
        <v>27764.15</v>
      </c>
      <c r="H537" s="81">
        <f t="shared" si="4"/>
        <v>-0.2858002136</v>
      </c>
      <c r="I537" s="62" t="str">
        <f t="shared" si="1"/>
        <v>CE</v>
      </c>
      <c r="J537" s="62">
        <f t="shared" si="2"/>
        <v>27800</v>
      </c>
      <c r="K537" s="9">
        <f t="shared" si="3"/>
        <v>0.3185863723</v>
      </c>
      <c r="L537" s="113" t="s">
        <v>322</v>
      </c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62" t="s">
        <v>316</v>
      </c>
      <c r="B538" s="112">
        <v>43314.0</v>
      </c>
      <c r="C538" s="62">
        <v>27469.5</v>
      </c>
      <c r="D538" s="62">
        <v>27487.9</v>
      </c>
      <c r="E538" s="62">
        <v>27327.95</v>
      </c>
      <c r="F538" s="62">
        <v>27355.95</v>
      </c>
      <c r="G538" s="62">
        <v>27596.6</v>
      </c>
      <c r="H538" s="81">
        <f t="shared" si="4"/>
        <v>-0.4605639825</v>
      </c>
      <c r="I538" s="62" t="str">
        <f t="shared" si="1"/>
        <v>CE</v>
      </c>
      <c r="J538" s="62">
        <f t="shared" si="2"/>
        <v>27600</v>
      </c>
      <c r="K538" s="9">
        <f t="shared" si="3"/>
        <v>0.4133675531</v>
      </c>
      <c r="L538" s="113" t="s">
        <v>323</v>
      </c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62" t="s">
        <v>316</v>
      </c>
      <c r="B539" s="112">
        <v>43315.0</v>
      </c>
      <c r="C539" s="62">
        <v>27471.95</v>
      </c>
      <c r="D539" s="62">
        <v>27723.0</v>
      </c>
      <c r="E539" s="62">
        <v>27448.15</v>
      </c>
      <c r="F539" s="62">
        <v>27695.5</v>
      </c>
      <c r="G539" s="62">
        <v>27355.95</v>
      </c>
      <c r="H539" s="81">
        <f t="shared" si="4"/>
        <v>0.4240393772</v>
      </c>
      <c r="I539" s="62" t="str">
        <f t="shared" si="1"/>
        <v>PE</v>
      </c>
      <c r="J539" s="62">
        <f t="shared" si="2"/>
        <v>27400</v>
      </c>
      <c r="K539" s="9">
        <f t="shared" si="3"/>
        <v>-0.8137391048</v>
      </c>
      <c r="L539" s="113" t="s">
        <v>317</v>
      </c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62" t="s">
        <v>316</v>
      </c>
      <c r="B540" s="112">
        <v>43318.0</v>
      </c>
      <c r="C540" s="62">
        <v>27769.55</v>
      </c>
      <c r="D540" s="62">
        <v>27994.0</v>
      </c>
      <c r="E540" s="62">
        <v>27766.05</v>
      </c>
      <c r="F540" s="62">
        <v>27898.5</v>
      </c>
      <c r="G540" s="62">
        <v>27695.5</v>
      </c>
      <c r="H540" s="81">
        <f t="shared" si="4"/>
        <v>0.2673719557</v>
      </c>
      <c r="I540" s="62" t="str">
        <f t="shared" si="1"/>
        <v>PE</v>
      </c>
      <c r="J540" s="62">
        <f t="shared" si="2"/>
        <v>27700</v>
      </c>
      <c r="K540" s="9">
        <f t="shared" si="3"/>
        <v>-0.4643575427</v>
      </c>
      <c r="L540" s="113" t="s">
        <v>318</v>
      </c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62" t="s">
        <v>316</v>
      </c>
      <c r="B541" s="112">
        <v>43319.0</v>
      </c>
      <c r="C541" s="62">
        <v>27972.95</v>
      </c>
      <c r="D541" s="62">
        <v>27988.2</v>
      </c>
      <c r="E541" s="62">
        <v>27827.3</v>
      </c>
      <c r="F541" s="62">
        <v>27875.9</v>
      </c>
      <c r="G541" s="62">
        <v>27898.5</v>
      </c>
      <c r="H541" s="81">
        <f t="shared" si="4"/>
        <v>0.2668602255</v>
      </c>
      <c r="I541" s="62" t="str">
        <f t="shared" si="1"/>
        <v>PE</v>
      </c>
      <c r="J541" s="62">
        <f t="shared" si="2"/>
        <v>27900</v>
      </c>
      <c r="K541" s="9">
        <f t="shared" si="3"/>
        <v>0.3469423139</v>
      </c>
      <c r="L541" s="113" t="s">
        <v>320</v>
      </c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62" t="s">
        <v>316</v>
      </c>
      <c r="B542" s="112">
        <v>43320.0</v>
      </c>
      <c r="C542" s="62">
        <v>27930.55</v>
      </c>
      <c r="D542" s="62">
        <v>28128.65</v>
      </c>
      <c r="E542" s="62">
        <v>27858.75</v>
      </c>
      <c r="F542" s="62">
        <v>28062.45</v>
      </c>
      <c r="G542" s="62">
        <v>27875.9</v>
      </c>
      <c r="H542" s="81">
        <f t="shared" si="4"/>
        <v>0.1960474819</v>
      </c>
      <c r="I542" s="62" t="str">
        <f t="shared" si="1"/>
        <v>PE</v>
      </c>
      <c r="J542" s="62">
        <f t="shared" si="2"/>
        <v>27800</v>
      </c>
      <c r="K542" s="9">
        <f t="shared" si="3"/>
        <v>-0.4722427593</v>
      </c>
      <c r="L542" s="113" t="s">
        <v>322</v>
      </c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62" t="s">
        <v>316</v>
      </c>
      <c r="B543" s="112">
        <v>43321.0</v>
      </c>
      <c r="C543" s="62">
        <v>28173.65</v>
      </c>
      <c r="D543" s="62">
        <v>28363.4</v>
      </c>
      <c r="E543" s="62">
        <v>28132.0</v>
      </c>
      <c r="F543" s="62">
        <v>28320.0</v>
      </c>
      <c r="G543" s="62">
        <v>28062.45</v>
      </c>
      <c r="H543" s="81">
        <f t="shared" si="4"/>
        <v>0.3962590579</v>
      </c>
      <c r="I543" s="62" t="str">
        <f t="shared" si="1"/>
        <v>PE</v>
      </c>
      <c r="J543" s="62">
        <f t="shared" si="2"/>
        <v>28100</v>
      </c>
      <c r="K543" s="9">
        <f t="shared" si="3"/>
        <v>-0.5194570104</v>
      </c>
      <c r="L543" s="113" t="s">
        <v>323</v>
      </c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62" t="s">
        <v>316</v>
      </c>
      <c r="B544" s="112">
        <v>43322.0</v>
      </c>
      <c r="C544" s="62">
        <v>28348.95</v>
      </c>
      <c r="D544" s="62">
        <v>28377.9</v>
      </c>
      <c r="E544" s="62">
        <v>28087.65</v>
      </c>
      <c r="F544" s="62">
        <v>28124.25</v>
      </c>
      <c r="G544" s="62">
        <v>28320.0</v>
      </c>
      <c r="H544" s="81">
        <f t="shared" si="4"/>
        <v>0.1022245763</v>
      </c>
      <c r="I544" s="62" t="str">
        <f t="shared" si="1"/>
        <v>PE</v>
      </c>
      <c r="J544" s="62">
        <f t="shared" si="2"/>
        <v>28200</v>
      </c>
      <c r="K544" s="9">
        <f t="shared" si="3"/>
        <v>0.792621949</v>
      </c>
      <c r="L544" s="113" t="s">
        <v>317</v>
      </c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62" t="s">
        <v>316</v>
      </c>
      <c r="B545" s="112">
        <v>43325.0</v>
      </c>
      <c r="C545" s="62">
        <v>27760.8</v>
      </c>
      <c r="D545" s="62">
        <v>27911.85</v>
      </c>
      <c r="E545" s="62">
        <v>27739.5</v>
      </c>
      <c r="F545" s="62">
        <v>27794.4</v>
      </c>
      <c r="G545" s="62">
        <v>28124.25</v>
      </c>
      <c r="H545" s="81">
        <f t="shared" si="4"/>
        <v>-1.292301128</v>
      </c>
      <c r="I545" s="62" t="str">
        <f t="shared" si="1"/>
        <v>CE</v>
      </c>
      <c r="J545" s="62">
        <f t="shared" si="2"/>
        <v>27900</v>
      </c>
      <c r="K545" s="9">
        <f t="shared" si="3"/>
        <v>-0.121033976</v>
      </c>
      <c r="L545" s="113" t="s">
        <v>318</v>
      </c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62" t="s">
        <v>316</v>
      </c>
      <c r="B546" s="112">
        <v>43326.0</v>
      </c>
      <c r="C546" s="62">
        <v>27864.4</v>
      </c>
      <c r="D546" s="62">
        <v>28053.05</v>
      </c>
      <c r="E546" s="62">
        <v>27854.9</v>
      </c>
      <c r="F546" s="62">
        <v>28021.7</v>
      </c>
      <c r="G546" s="62">
        <v>27794.4</v>
      </c>
      <c r="H546" s="81">
        <f t="shared" si="4"/>
        <v>0.2518492934</v>
      </c>
      <c r="I546" s="62" t="str">
        <f t="shared" si="1"/>
        <v>PE</v>
      </c>
      <c r="J546" s="62">
        <f t="shared" si="2"/>
        <v>27800</v>
      </c>
      <c r="K546" s="9">
        <f t="shared" si="3"/>
        <v>-0.5645196021</v>
      </c>
      <c r="L546" s="113" t="s">
        <v>320</v>
      </c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62" t="s">
        <v>316</v>
      </c>
      <c r="B547" s="112">
        <v>43328.0</v>
      </c>
      <c r="C547" s="62">
        <v>27836.15</v>
      </c>
      <c r="D547" s="62">
        <v>28013.1</v>
      </c>
      <c r="E547" s="62">
        <v>27779.5</v>
      </c>
      <c r="F547" s="62">
        <v>27826.55</v>
      </c>
      <c r="G547" s="62">
        <v>28021.7</v>
      </c>
      <c r="H547" s="81">
        <f t="shared" si="4"/>
        <v>-0.6621653932</v>
      </c>
      <c r="I547" s="62" t="str">
        <f t="shared" si="1"/>
        <v>CE</v>
      </c>
      <c r="J547" s="62">
        <f t="shared" si="2"/>
        <v>27900</v>
      </c>
      <c r="K547" s="9">
        <f t="shared" si="3"/>
        <v>0.03448752791</v>
      </c>
      <c r="L547" s="113" t="s">
        <v>323</v>
      </c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62" t="s">
        <v>316</v>
      </c>
      <c r="B548" s="112">
        <v>43329.0</v>
      </c>
      <c r="C548" s="62">
        <v>27991.75</v>
      </c>
      <c r="D548" s="62">
        <v>28178.15</v>
      </c>
      <c r="E548" s="62">
        <v>27953.8</v>
      </c>
      <c r="F548" s="62">
        <v>28128.55</v>
      </c>
      <c r="G548" s="62">
        <v>27826.55</v>
      </c>
      <c r="H548" s="81">
        <f t="shared" si="4"/>
        <v>0.5936776208</v>
      </c>
      <c r="I548" s="62" t="str">
        <f t="shared" si="1"/>
        <v>PE</v>
      </c>
      <c r="J548" s="62">
        <f t="shared" si="2"/>
        <v>27900</v>
      </c>
      <c r="K548" s="9">
        <f t="shared" si="3"/>
        <v>-0.4887154251</v>
      </c>
      <c r="L548" s="113" t="s">
        <v>317</v>
      </c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62" t="s">
        <v>316</v>
      </c>
      <c r="B549" s="112">
        <v>43332.0</v>
      </c>
      <c r="C549" s="62">
        <v>28171.65</v>
      </c>
      <c r="D549" s="62">
        <v>28322.3</v>
      </c>
      <c r="E549" s="62">
        <v>28171.65</v>
      </c>
      <c r="F549" s="62">
        <v>28274.25</v>
      </c>
      <c r="G549" s="62">
        <v>28128.55</v>
      </c>
      <c r="H549" s="81">
        <f t="shared" si="4"/>
        <v>0.153225104</v>
      </c>
      <c r="I549" s="62" t="str">
        <f t="shared" si="1"/>
        <v>PE</v>
      </c>
      <c r="J549" s="62">
        <f t="shared" si="2"/>
        <v>28100</v>
      </c>
      <c r="K549" s="9">
        <f t="shared" si="3"/>
        <v>-0.3641959204</v>
      </c>
      <c r="L549" s="113" t="s">
        <v>318</v>
      </c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62" t="s">
        <v>316</v>
      </c>
      <c r="B550" s="112">
        <v>43333.0</v>
      </c>
      <c r="C550" s="62">
        <v>28295.85</v>
      </c>
      <c r="D550" s="62">
        <v>28305.95</v>
      </c>
      <c r="E550" s="62">
        <v>28151.9</v>
      </c>
      <c r="F550" s="62">
        <v>28257.9</v>
      </c>
      <c r="G550" s="62">
        <v>28274.25</v>
      </c>
      <c r="H550" s="81">
        <f t="shared" si="4"/>
        <v>0.07639459933</v>
      </c>
      <c r="I550" s="62" t="str">
        <f t="shared" si="1"/>
        <v>PE</v>
      </c>
      <c r="J550" s="62">
        <f t="shared" si="2"/>
        <v>28200</v>
      </c>
      <c r="K550" s="9">
        <f t="shared" si="3"/>
        <v>0.1341186075</v>
      </c>
      <c r="L550" s="113" t="s">
        <v>320</v>
      </c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62" t="s">
        <v>316</v>
      </c>
      <c r="B551" s="112">
        <v>43335.0</v>
      </c>
      <c r="C551" s="62">
        <v>28321.95</v>
      </c>
      <c r="D551" s="62">
        <v>28325.45</v>
      </c>
      <c r="E551" s="62">
        <v>27965.35</v>
      </c>
      <c r="F551" s="62">
        <v>28027.9</v>
      </c>
      <c r="G551" s="62">
        <v>28257.9</v>
      </c>
      <c r="H551" s="81">
        <f t="shared" si="4"/>
        <v>0.2266622785</v>
      </c>
      <c r="I551" s="62" t="str">
        <f t="shared" si="1"/>
        <v>PE</v>
      </c>
      <c r="J551" s="62">
        <f t="shared" si="2"/>
        <v>28200</v>
      </c>
      <c r="K551" s="9">
        <f t="shared" si="3"/>
        <v>1.038240658</v>
      </c>
      <c r="L551" s="113" t="s">
        <v>323</v>
      </c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62" t="s">
        <v>316</v>
      </c>
      <c r="B552" s="112">
        <v>43336.0</v>
      </c>
      <c r="C552" s="62">
        <v>27954.25</v>
      </c>
      <c r="D552" s="62">
        <v>28122.75</v>
      </c>
      <c r="E552" s="62">
        <v>27782.8</v>
      </c>
      <c r="F552" s="62">
        <v>27834.7</v>
      </c>
      <c r="G552" s="62">
        <v>28027.9</v>
      </c>
      <c r="H552" s="81">
        <f t="shared" si="4"/>
        <v>-0.2627738789</v>
      </c>
      <c r="I552" s="62" t="str">
        <f t="shared" si="1"/>
        <v>CE</v>
      </c>
      <c r="J552" s="62">
        <f t="shared" si="2"/>
        <v>28100</v>
      </c>
      <c r="K552" s="9">
        <f t="shared" si="3"/>
        <v>0.4276630566</v>
      </c>
      <c r="L552" s="113" t="s">
        <v>317</v>
      </c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62" t="s">
        <v>316</v>
      </c>
      <c r="B553" s="112">
        <v>43339.0</v>
      </c>
      <c r="C553" s="62">
        <v>27971.25</v>
      </c>
      <c r="D553" s="62">
        <v>28317.75</v>
      </c>
      <c r="E553" s="62">
        <v>27958.2</v>
      </c>
      <c r="F553" s="62">
        <v>28264.2</v>
      </c>
      <c r="G553" s="62">
        <v>27834.7</v>
      </c>
      <c r="H553" s="81">
        <f t="shared" si="4"/>
        <v>0.4905747143</v>
      </c>
      <c r="I553" s="62" t="str">
        <f t="shared" si="1"/>
        <v>PE</v>
      </c>
      <c r="J553" s="62">
        <f t="shared" si="2"/>
        <v>27900</v>
      </c>
      <c r="K553" s="9">
        <f t="shared" si="3"/>
        <v>-1.047325379</v>
      </c>
      <c r="L553" s="113" t="s">
        <v>318</v>
      </c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62" t="s">
        <v>316</v>
      </c>
      <c r="B554" s="112">
        <v>43340.0</v>
      </c>
      <c r="C554" s="62">
        <v>28379.9</v>
      </c>
      <c r="D554" s="62">
        <v>28388.65</v>
      </c>
      <c r="E554" s="62">
        <v>28152.7</v>
      </c>
      <c r="F554" s="62">
        <v>28269.65</v>
      </c>
      <c r="G554" s="62">
        <v>28264.2</v>
      </c>
      <c r="H554" s="81">
        <f t="shared" si="4"/>
        <v>0.4093517595</v>
      </c>
      <c r="I554" s="62" t="str">
        <f t="shared" si="1"/>
        <v>PE</v>
      </c>
      <c r="J554" s="62">
        <f t="shared" si="2"/>
        <v>28300</v>
      </c>
      <c r="K554" s="9">
        <f t="shared" si="3"/>
        <v>0.3884791701</v>
      </c>
      <c r="L554" s="113" t="s">
        <v>320</v>
      </c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62" t="s">
        <v>316</v>
      </c>
      <c r="B555" s="112">
        <v>43341.0</v>
      </c>
      <c r="C555" s="62">
        <v>28233.4</v>
      </c>
      <c r="D555" s="62">
        <v>28344.1</v>
      </c>
      <c r="E555" s="62">
        <v>28167.8</v>
      </c>
      <c r="F555" s="62">
        <v>28224.1</v>
      </c>
      <c r="G555" s="62">
        <v>28269.65</v>
      </c>
      <c r="H555" s="81">
        <f t="shared" si="4"/>
        <v>-0.1282293909</v>
      </c>
      <c r="I555" s="62" t="str">
        <f t="shared" si="1"/>
        <v>CE</v>
      </c>
      <c r="J555" s="62">
        <f t="shared" si="2"/>
        <v>28300</v>
      </c>
      <c r="K555" s="9">
        <f t="shared" si="3"/>
        <v>0.03293970971</v>
      </c>
      <c r="L555" s="113" t="s">
        <v>322</v>
      </c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62" t="s">
        <v>316</v>
      </c>
      <c r="B556" s="112">
        <v>43342.0</v>
      </c>
      <c r="C556" s="62">
        <v>28233.7</v>
      </c>
      <c r="D556" s="62">
        <v>28233.7</v>
      </c>
      <c r="E556" s="62">
        <v>27961.75</v>
      </c>
      <c r="F556" s="62">
        <v>28103.25</v>
      </c>
      <c r="G556" s="62">
        <v>28224.1</v>
      </c>
      <c r="H556" s="81">
        <f t="shared" si="4"/>
        <v>0.03401348493</v>
      </c>
      <c r="I556" s="62" t="str">
        <f t="shared" si="1"/>
        <v>PE</v>
      </c>
      <c r="J556" s="62">
        <f t="shared" si="2"/>
        <v>28100</v>
      </c>
      <c r="K556" s="9">
        <f t="shared" si="3"/>
        <v>0.4620365025</v>
      </c>
      <c r="L556" s="113" t="s">
        <v>323</v>
      </c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62" t="s">
        <v>316</v>
      </c>
      <c r="B557" s="112">
        <v>43343.0</v>
      </c>
      <c r="C557" s="62">
        <v>27998.0</v>
      </c>
      <c r="D557" s="62">
        <v>28157.35</v>
      </c>
      <c r="E557" s="62">
        <v>27940.95</v>
      </c>
      <c r="F557" s="62">
        <v>28061.75</v>
      </c>
      <c r="G557" s="62">
        <v>28103.25</v>
      </c>
      <c r="H557" s="81">
        <f t="shared" si="4"/>
        <v>-0.3745118447</v>
      </c>
      <c r="I557" s="62" t="str">
        <f t="shared" si="1"/>
        <v>CE</v>
      </c>
      <c r="J557" s="62">
        <f t="shared" si="2"/>
        <v>28100</v>
      </c>
      <c r="K557" s="9">
        <f t="shared" si="3"/>
        <v>-0.2276948353</v>
      </c>
      <c r="L557" s="113" t="s">
        <v>317</v>
      </c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62" t="s">
        <v>316</v>
      </c>
      <c r="B558" s="112">
        <v>43346.0</v>
      </c>
      <c r="C558" s="62">
        <v>28199.45</v>
      </c>
      <c r="D558" s="62">
        <v>28203.2</v>
      </c>
      <c r="E558" s="62">
        <v>27777.4</v>
      </c>
      <c r="F558" s="62">
        <v>27819.5</v>
      </c>
      <c r="G558" s="62">
        <v>28061.75</v>
      </c>
      <c r="H558" s="81">
        <f t="shared" si="4"/>
        <v>0.4907035377</v>
      </c>
      <c r="I558" s="62" t="str">
        <f t="shared" si="1"/>
        <v>PE</v>
      </c>
      <c r="J558" s="62">
        <f t="shared" si="2"/>
        <v>28100</v>
      </c>
      <c r="K558" s="9">
        <f t="shared" si="3"/>
        <v>1.347366704</v>
      </c>
      <c r="L558" s="113" t="s">
        <v>318</v>
      </c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62" t="s">
        <v>316</v>
      </c>
      <c r="B559" s="112">
        <v>43347.0</v>
      </c>
      <c r="C559" s="62">
        <v>27845.55</v>
      </c>
      <c r="D559" s="62">
        <v>27875.15</v>
      </c>
      <c r="E559" s="62">
        <v>27385.85</v>
      </c>
      <c r="F559" s="62">
        <v>27430.75</v>
      </c>
      <c r="G559" s="62">
        <v>27819.5</v>
      </c>
      <c r="H559" s="81">
        <f t="shared" si="4"/>
        <v>0.09363935369</v>
      </c>
      <c r="I559" s="62" t="str">
        <f t="shared" si="1"/>
        <v>PE</v>
      </c>
      <c r="J559" s="62">
        <f t="shared" si="2"/>
        <v>27700</v>
      </c>
      <c r="K559" s="9">
        <f t="shared" si="3"/>
        <v>1.489645563</v>
      </c>
      <c r="L559" s="113" t="s">
        <v>320</v>
      </c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62" t="s">
        <v>316</v>
      </c>
      <c r="B560" s="112">
        <v>43348.0</v>
      </c>
      <c r="C560" s="62">
        <v>27409.3</v>
      </c>
      <c r="D560" s="62">
        <v>27506.3</v>
      </c>
      <c r="E560" s="62">
        <v>27136.05</v>
      </c>
      <c r="F560" s="62">
        <v>27376.05</v>
      </c>
      <c r="G560" s="62">
        <v>27430.75</v>
      </c>
      <c r="H560" s="81">
        <f t="shared" si="4"/>
        <v>-0.07819691405</v>
      </c>
      <c r="I560" s="62" t="str">
        <f t="shared" si="1"/>
        <v>CE</v>
      </c>
      <c r="J560" s="62">
        <f t="shared" si="2"/>
        <v>27500</v>
      </c>
      <c r="K560" s="9">
        <f t="shared" si="3"/>
        <v>0.1213091907</v>
      </c>
      <c r="L560" s="113" t="s">
        <v>322</v>
      </c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62" t="s">
        <v>316</v>
      </c>
      <c r="B561" s="112">
        <v>43349.0</v>
      </c>
      <c r="C561" s="62">
        <v>27464.25</v>
      </c>
      <c r="D561" s="62">
        <v>27552.8</v>
      </c>
      <c r="E561" s="62">
        <v>27246.25</v>
      </c>
      <c r="F561" s="62">
        <v>27468.7</v>
      </c>
      <c r="G561" s="62">
        <v>27376.05</v>
      </c>
      <c r="H561" s="81">
        <f t="shared" si="4"/>
        <v>0.3221794233</v>
      </c>
      <c r="I561" s="62" t="str">
        <f t="shared" si="1"/>
        <v>PE</v>
      </c>
      <c r="J561" s="62">
        <f t="shared" si="2"/>
        <v>27400</v>
      </c>
      <c r="K561" s="9">
        <f t="shared" si="3"/>
        <v>-0.01620288193</v>
      </c>
      <c r="L561" s="113" t="s">
        <v>323</v>
      </c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62" t="s">
        <v>316</v>
      </c>
      <c r="B562" s="112">
        <v>43350.0</v>
      </c>
      <c r="C562" s="62">
        <v>27439.25</v>
      </c>
      <c r="D562" s="62">
        <v>27512.5</v>
      </c>
      <c r="E562" s="62">
        <v>27232.8</v>
      </c>
      <c r="F562" s="62">
        <v>27481.45</v>
      </c>
      <c r="G562" s="62">
        <v>27468.7</v>
      </c>
      <c r="H562" s="81">
        <f t="shared" si="4"/>
        <v>-0.1072129369</v>
      </c>
      <c r="I562" s="62" t="str">
        <f t="shared" si="1"/>
        <v>CE</v>
      </c>
      <c r="J562" s="62">
        <f t="shared" si="2"/>
        <v>27500</v>
      </c>
      <c r="K562" s="9">
        <f t="shared" si="3"/>
        <v>-0.153794291</v>
      </c>
      <c r="L562" s="113" t="s">
        <v>317</v>
      </c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 t="s">
        <v>316</v>
      </c>
      <c r="B563" s="35">
        <v>43350.0</v>
      </c>
      <c r="C563" s="9">
        <v>27439.25</v>
      </c>
      <c r="D563" s="9">
        <v>27512.5</v>
      </c>
      <c r="E563" s="9">
        <v>27232.8</v>
      </c>
      <c r="F563" s="9">
        <v>27481.45</v>
      </c>
      <c r="G563" s="62">
        <v>27376.05</v>
      </c>
      <c r="H563" s="81">
        <f t="shared" si="4"/>
        <v>-0.1535581274</v>
      </c>
      <c r="I563" s="62" t="str">
        <f t="shared" si="1"/>
        <v>CE</v>
      </c>
      <c r="J563" s="62">
        <f t="shared" si="2"/>
        <v>27500</v>
      </c>
      <c r="K563" s="9">
        <f t="shared" si="3"/>
        <v>-0.153794291</v>
      </c>
      <c r="L563" s="113" t="s">
        <v>317</v>
      </c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 t="s">
        <v>316</v>
      </c>
      <c r="B564" s="35">
        <v>43353.0</v>
      </c>
      <c r="C564" s="9">
        <v>27395.2</v>
      </c>
      <c r="D564" s="9">
        <v>27404.85</v>
      </c>
      <c r="E564" s="9">
        <v>27142.55</v>
      </c>
      <c r="F564" s="9">
        <v>27201.75</v>
      </c>
      <c r="G564" s="62">
        <v>27376.05</v>
      </c>
      <c r="H564" s="81">
        <f t="shared" si="4"/>
        <v>-0.3138480684</v>
      </c>
      <c r="I564" s="62" t="str">
        <f t="shared" si="1"/>
        <v>CE</v>
      </c>
      <c r="J564" s="62">
        <f t="shared" si="2"/>
        <v>27500</v>
      </c>
      <c r="K564" s="9">
        <f t="shared" si="3"/>
        <v>0.7061456021</v>
      </c>
      <c r="L564" s="113" t="s">
        <v>318</v>
      </c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 t="s">
        <v>316</v>
      </c>
      <c r="B565" s="35">
        <v>43354.0</v>
      </c>
      <c r="C565" s="9">
        <v>27295.2</v>
      </c>
      <c r="D565" s="9">
        <v>27318.45</v>
      </c>
      <c r="E565" s="9">
        <v>26772.25</v>
      </c>
      <c r="F565" s="9">
        <v>26807.5</v>
      </c>
      <c r="G565" s="62">
        <v>27376.05</v>
      </c>
      <c r="H565" s="81">
        <f t="shared" si="4"/>
        <v>0.3435440735</v>
      </c>
      <c r="I565" s="62" t="str">
        <f t="shared" si="1"/>
        <v>PE</v>
      </c>
      <c r="J565" s="62">
        <f t="shared" si="2"/>
        <v>27200</v>
      </c>
      <c r="K565" s="9">
        <f t="shared" si="3"/>
        <v>1.786761042</v>
      </c>
      <c r="L565" s="113" t="s">
        <v>320</v>
      </c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 t="s">
        <v>316</v>
      </c>
      <c r="B566" s="35">
        <v>43355.0</v>
      </c>
      <c r="C566" s="9">
        <v>26895.15</v>
      </c>
      <c r="D566" s="9">
        <v>26895.15</v>
      </c>
      <c r="E566" s="9">
        <v>26555.15</v>
      </c>
      <c r="F566" s="9">
        <v>26819.2</v>
      </c>
      <c r="G566" s="62">
        <v>27376.05</v>
      </c>
      <c r="H566" s="81">
        <f t="shared" si="4"/>
        <v>0.3269607386</v>
      </c>
      <c r="I566" s="62" t="str">
        <f t="shared" si="1"/>
        <v>PE</v>
      </c>
      <c r="J566" s="62">
        <f t="shared" si="2"/>
        <v>26800</v>
      </c>
      <c r="K566" s="9">
        <f t="shared" si="3"/>
        <v>0.2823929221</v>
      </c>
      <c r="L566" s="113" t="s">
        <v>322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 t="s">
        <v>316</v>
      </c>
      <c r="B567" s="35">
        <v>43357.0</v>
      </c>
      <c r="C567" s="9">
        <v>27059.85</v>
      </c>
      <c r="D567" s="9">
        <v>27205.75</v>
      </c>
      <c r="E567" s="9">
        <v>26989.8</v>
      </c>
      <c r="F567" s="9">
        <v>27163.85</v>
      </c>
      <c r="G567" s="62">
        <v>27376.05</v>
      </c>
      <c r="H567" s="81">
        <f t="shared" si="4"/>
        <v>0.8973049159</v>
      </c>
      <c r="I567" s="62" t="str">
        <f t="shared" si="1"/>
        <v>PE</v>
      </c>
      <c r="J567" s="62">
        <f t="shared" si="2"/>
        <v>27000</v>
      </c>
      <c r="K567" s="9">
        <f t="shared" si="3"/>
        <v>-0.3843332465</v>
      </c>
      <c r="L567" s="113" t="s">
        <v>317</v>
      </c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 t="s">
        <v>316</v>
      </c>
      <c r="B568" s="35">
        <v>43360.0</v>
      </c>
      <c r="C568" s="9">
        <v>27002.6</v>
      </c>
      <c r="D568" s="9">
        <v>27002.6</v>
      </c>
      <c r="E568" s="9">
        <v>26743.4</v>
      </c>
      <c r="F568" s="9">
        <v>26820.3</v>
      </c>
      <c r="G568" s="62">
        <v>27376.05</v>
      </c>
      <c r="H568" s="81">
        <f t="shared" si="4"/>
        <v>-0.5936198293</v>
      </c>
      <c r="I568" s="62" t="str">
        <f t="shared" si="1"/>
        <v>CE</v>
      </c>
      <c r="J568" s="62">
        <f t="shared" si="2"/>
        <v>27100</v>
      </c>
      <c r="K568" s="9">
        <f t="shared" si="3"/>
        <v>0.6751201736</v>
      </c>
      <c r="L568" s="113" t="s">
        <v>318</v>
      </c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 t="s">
        <v>316</v>
      </c>
      <c r="B569" s="35">
        <v>43361.0</v>
      </c>
      <c r="C569" s="9">
        <v>26757.0</v>
      </c>
      <c r="D569" s="9">
        <v>26901.05</v>
      </c>
      <c r="E569" s="9">
        <v>26407.45</v>
      </c>
      <c r="F569" s="9">
        <v>26441.45</v>
      </c>
      <c r="G569" s="62">
        <v>27376.05</v>
      </c>
      <c r="H569" s="81">
        <f t="shared" si="4"/>
        <v>-0.2360152571</v>
      </c>
      <c r="I569" s="62" t="str">
        <f t="shared" si="1"/>
        <v>CE</v>
      </c>
      <c r="J569" s="62">
        <f t="shared" si="2"/>
        <v>26900</v>
      </c>
      <c r="K569" s="9">
        <f t="shared" si="3"/>
        <v>1.179317562</v>
      </c>
      <c r="L569" s="113" t="s">
        <v>320</v>
      </c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 t="s">
        <v>316</v>
      </c>
      <c r="B570" s="35">
        <v>43362.0</v>
      </c>
      <c r="C570" s="9">
        <v>26532.0</v>
      </c>
      <c r="D570" s="9">
        <v>26611.6</v>
      </c>
      <c r="E570" s="9">
        <v>26235.7</v>
      </c>
      <c r="F570" s="9">
        <v>26277.35</v>
      </c>
      <c r="G570" s="62">
        <v>27376.05</v>
      </c>
      <c r="H570" s="81">
        <f t="shared" si="4"/>
        <v>0.3424547444</v>
      </c>
      <c r="I570" s="62" t="str">
        <f t="shared" si="1"/>
        <v>PE</v>
      </c>
      <c r="J570" s="62">
        <f t="shared" si="2"/>
        <v>26400</v>
      </c>
      <c r="K570" s="9">
        <f t="shared" si="3"/>
        <v>0.9597844113</v>
      </c>
      <c r="L570" s="113" t="s">
        <v>322</v>
      </c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 t="s">
        <v>316</v>
      </c>
      <c r="B571" s="35">
        <v>43364.0</v>
      </c>
      <c r="C571" s="9">
        <v>26331.05</v>
      </c>
      <c r="D571" s="9">
        <v>26490.4</v>
      </c>
      <c r="E571" s="9">
        <v>25053.35</v>
      </c>
      <c r="F571" s="9">
        <v>25596.9</v>
      </c>
      <c r="G571" s="62">
        <v>27376.05</v>
      </c>
      <c r="H571" s="81">
        <f t="shared" si="4"/>
        <v>0.2043585065</v>
      </c>
      <c r="I571" s="62" t="str">
        <f t="shared" si="1"/>
        <v>PE</v>
      </c>
      <c r="J571" s="62">
        <f t="shared" si="2"/>
        <v>26200</v>
      </c>
      <c r="K571" s="9">
        <f t="shared" si="3"/>
        <v>2.78815315</v>
      </c>
      <c r="L571" s="113" t="s">
        <v>317</v>
      </c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 t="s">
        <v>316</v>
      </c>
      <c r="B572" s="35">
        <v>43367.0</v>
      </c>
      <c r="C572" s="9">
        <v>25645.05</v>
      </c>
      <c r="D572" s="9">
        <v>25649.7</v>
      </c>
      <c r="E572" s="9">
        <v>24904.5</v>
      </c>
      <c r="F572" s="9">
        <v>24970.35</v>
      </c>
      <c r="G572" s="62">
        <v>27376.05</v>
      </c>
      <c r="H572" s="81">
        <f t="shared" si="4"/>
        <v>0.1881087163</v>
      </c>
      <c r="I572" s="62" t="str">
        <f t="shared" si="1"/>
        <v>PE</v>
      </c>
      <c r="J572" s="62">
        <f t="shared" si="2"/>
        <v>25500</v>
      </c>
      <c r="K572" s="9">
        <f t="shared" si="3"/>
        <v>2.630917078</v>
      </c>
      <c r="L572" s="113" t="s">
        <v>318</v>
      </c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 t="s">
        <v>316</v>
      </c>
      <c r="B573" s="35">
        <v>43368.0</v>
      </c>
      <c r="C573" s="9">
        <v>24947.7</v>
      </c>
      <c r="D573" s="9">
        <v>25406.95</v>
      </c>
      <c r="E573" s="9">
        <v>24678.25</v>
      </c>
      <c r="F573" s="9">
        <v>25330.35</v>
      </c>
      <c r="G573" s="62">
        <v>27376.05</v>
      </c>
      <c r="H573" s="81">
        <f t="shared" si="4"/>
        <v>-0.09070757919</v>
      </c>
      <c r="I573" s="62" t="str">
        <f t="shared" si="1"/>
        <v>CE</v>
      </c>
      <c r="J573" s="62">
        <f t="shared" si="2"/>
        <v>25000</v>
      </c>
      <c r="K573" s="9">
        <f t="shared" si="3"/>
        <v>-1.533808728</v>
      </c>
      <c r="L573" s="113" t="s">
        <v>320</v>
      </c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 t="s">
        <v>316</v>
      </c>
      <c r="B574" s="35">
        <v>43369.0</v>
      </c>
      <c r="C574" s="9">
        <v>25525.1</v>
      </c>
      <c r="D574" s="9">
        <v>25525.1</v>
      </c>
      <c r="E574" s="9">
        <v>25197.35</v>
      </c>
      <c r="F574" s="9">
        <v>25376.3</v>
      </c>
      <c r="G574" s="62">
        <v>27376.05</v>
      </c>
      <c r="H574" s="81">
        <f t="shared" si="4"/>
        <v>0.7688405411</v>
      </c>
      <c r="I574" s="62" t="str">
        <f t="shared" si="1"/>
        <v>PE</v>
      </c>
      <c r="J574" s="62">
        <f t="shared" si="2"/>
        <v>25400</v>
      </c>
      <c r="K574" s="9">
        <f t="shared" si="3"/>
        <v>0.5829556006</v>
      </c>
      <c r="L574" s="113" t="s">
        <v>322</v>
      </c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 t="s">
        <v>316</v>
      </c>
      <c r="B575" s="35">
        <v>43370.0</v>
      </c>
      <c r="C575" s="9">
        <v>25442.1</v>
      </c>
      <c r="D575" s="9">
        <v>25452.5</v>
      </c>
      <c r="E575" s="9">
        <v>25007.05</v>
      </c>
      <c r="F575" s="9">
        <v>25042.15</v>
      </c>
      <c r="G575" s="62">
        <v>27376.05</v>
      </c>
      <c r="H575" s="81">
        <f t="shared" si="4"/>
        <v>0.2592970606</v>
      </c>
      <c r="I575" s="62" t="str">
        <f t="shared" si="1"/>
        <v>PE</v>
      </c>
      <c r="J575" s="62">
        <f t="shared" si="2"/>
        <v>25300</v>
      </c>
      <c r="K575" s="9">
        <f t="shared" si="3"/>
        <v>1.572000739</v>
      </c>
      <c r="L575" s="113" t="s">
        <v>323</v>
      </c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 t="s">
        <v>316</v>
      </c>
      <c r="B576" s="35">
        <v>43371.0</v>
      </c>
      <c r="C576" s="9">
        <v>25135.8</v>
      </c>
      <c r="D576" s="9">
        <v>25354.7</v>
      </c>
      <c r="E576" s="9">
        <v>24919.25</v>
      </c>
      <c r="F576" s="9">
        <v>25119.85</v>
      </c>
      <c r="G576" s="62">
        <v>27376.05</v>
      </c>
      <c r="H576" s="81">
        <f t="shared" si="4"/>
        <v>0.3739694874</v>
      </c>
      <c r="I576" s="62" t="str">
        <f t="shared" si="1"/>
        <v>PE</v>
      </c>
      <c r="J576" s="62">
        <f t="shared" si="2"/>
        <v>25000</v>
      </c>
      <c r="K576" s="9">
        <f t="shared" si="3"/>
        <v>0.06345531075</v>
      </c>
      <c r="L576" s="113" t="s">
        <v>317</v>
      </c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 t="s">
        <v>316</v>
      </c>
      <c r="B577" s="35">
        <v>43374.0</v>
      </c>
      <c r="C577" s="9">
        <v>24943.9</v>
      </c>
      <c r="D577" s="9">
        <v>25412.15</v>
      </c>
      <c r="E577" s="9">
        <v>24707.65</v>
      </c>
      <c r="F577" s="9">
        <v>25367.0</v>
      </c>
      <c r="G577" s="62">
        <v>27376.05</v>
      </c>
      <c r="H577" s="81">
        <f t="shared" si="4"/>
        <v>-0.7004420807</v>
      </c>
      <c r="I577" s="62" t="str">
        <f t="shared" si="1"/>
        <v>CE</v>
      </c>
      <c r="J577" s="62">
        <f t="shared" si="2"/>
        <v>25000</v>
      </c>
      <c r="K577" s="9">
        <f t="shared" si="3"/>
        <v>-1.696206287</v>
      </c>
      <c r="L577" s="113" t="s">
        <v>318</v>
      </c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 t="s">
        <v>316</v>
      </c>
      <c r="B578" s="35">
        <v>43377.0</v>
      </c>
      <c r="C578" s="9">
        <v>24735.15</v>
      </c>
      <c r="D578" s="9">
        <v>24893.4</v>
      </c>
      <c r="E578" s="9">
        <v>24501.05</v>
      </c>
      <c r="F578" s="30">
        <v>24819.3</v>
      </c>
      <c r="G578" s="30">
        <v>25069.9</v>
      </c>
      <c r="H578" s="81">
        <f t="shared" si="4"/>
        <v>-2.490834549</v>
      </c>
      <c r="I578" s="62" t="str">
        <f t="shared" si="1"/>
        <v>CE</v>
      </c>
      <c r="J578" s="62">
        <f t="shared" si="2"/>
        <v>24800</v>
      </c>
      <c r="K578" s="9">
        <f t="shared" si="3"/>
        <v>-0.3402041225</v>
      </c>
      <c r="L578" s="113" t="s">
        <v>323</v>
      </c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 t="s">
        <v>316</v>
      </c>
      <c r="B579" s="35">
        <v>43384.0</v>
      </c>
      <c r="C579" s="9">
        <v>24541.75</v>
      </c>
      <c r="D579" s="9">
        <v>24940.1</v>
      </c>
      <c r="E579" s="9">
        <v>24493.7</v>
      </c>
      <c r="F579" s="30">
        <v>24783.95</v>
      </c>
      <c r="G579" s="30">
        <v>25321.7</v>
      </c>
      <c r="H579" s="81">
        <f t="shared" si="4"/>
        <v>-1.118282949</v>
      </c>
      <c r="I579" s="62" t="str">
        <f t="shared" si="1"/>
        <v>CE</v>
      </c>
      <c r="J579" s="62">
        <f t="shared" si="2"/>
        <v>24600</v>
      </c>
      <c r="K579" s="9">
        <f t="shared" si="3"/>
        <v>-0.986889688</v>
      </c>
      <c r="L579" s="113" t="s">
        <v>323</v>
      </c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 t="s">
        <v>316</v>
      </c>
      <c r="B580" s="35">
        <v>43390.0</v>
      </c>
      <c r="C580" s="9">
        <v>25839.0</v>
      </c>
      <c r="D580" s="9">
        <v>25412.15</v>
      </c>
      <c r="E580" s="9">
        <v>24707.65</v>
      </c>
      <c r="F580" s="9">
        <v>25367.0</v>
      </c>
      <c r="G580" s="62">
        <v>27376.05</v>
      </c>
      <c r="H580" s="81">
        <f>(C580-F577)/F577*100</f>
        <v>1.860685142</v>
      </c>
      <c r="I580" s="62" t="str">
        <f t="shared" si="1"/>
        <v>PE</v>
      </c>
      <c r="J580" s="62">
        <f t="shared" si="2"/>
        <v>25700</v>
      </c>
      <c r="K580" s="9">
        <f t="shared" si="3"/>
        <v>1.82669608</v>
      </c>
      <c r="L580" s="113" t="s">
        <v>322</v>
      </c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 t="s">
        <v>316</v>
      </c>
      <c r="B581" s="35">
        <v>43392.0</v>
      </c>
      <c r="C581" s="9">
        <v>24966.5</v>
      </c>
      <c r="D581" s="9">
        <v>25277.9</v>
      </c>
      <c r="E581" s="9">
        <v>24922.65</v>
      </c>
      <c r="F581" s="9">
        <v>25085.8</v>
      </c>
      <c r="G581" s="9">
        <v>25188.6</v>
      </c>
      <c r="H581" s="81">
        <f t="shared" ref="H581:H1035" si="5">(C581-F580)/F580*100</f>
        <v>-1.57882288</v>
      </c>
      <c r="I581" s="62" t="str">
        <f t="shared" si="1"/>
        <v>CE</v>
      </c>
      <c r="J581" s="62">
        <f t="shared" si="2"/>
        <v>25100</v>
      </c>
      <c r="K581" s="9">
        <f t="shared" si="3"/>
        <v>-0.477840306</v>
      </c>
      <c r="L581" s="113" t="s">
        <v>317</v>
      </c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 t="s">
        <v>316</v>
      </c>
      <c r="B582" s="35">
        <v>43395.0</v>
      </c>
      <c r="C582" s="9">
        <v>25484.25</v>
      </c>
      <c r="D582" s="9">
        <v>25504.75</v>
      </c>
      <c r="E582" s="9">
        <v>25021.35</v>
      </c>
      <c r="F582" s="9">
        <v>25078.6</v>
      </c>
      <c r="G582" s="9">
        <v>25085.8</v>
      </c>
      <c r="H582" s="81">
        <f t="shared" si="5"/>
        <v>1.588348787</v>
      </c>
      <c r="I582" s="62" t="str">
        <f t="shared" si="1"/>
        <v>PE</v>
      </c>
      <c r="J582" s="62">
        <f t="shared" si="2"/>
        <v>25400</v>
      </c>
      <c r="K582" s="9">
        <f t="shared" si="3"/>
        <v>1.591767464</v>
      </c>
      <c r="L582" s="113" t="s">
        <v>318</v>
      </c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 t="s">
        <v>316</v>
      </c>
      <c r="B583" s="35">
        <v>43396.0</v>
      </c>
      <c r="C583" s="9">
        <v>24786.9</v>
      </c>
      <c r="D583" s="9">
        <v>25124.6</v>
      </c>
      <c r="E583" s="9">
        <v>24784.9</v>
      </c>
      <c r="F583" s="9">
        <v>24972.45</v>
      </c>
      <c r="G583" s="9">
        <v>25078.6</v>
      </c>
      <c r="H583" s="81">
        <f t="shared" si="5"/>
        <v>-1.163143078</v>
      </c>
      <c r="I583" s="62" t="str">
        <f t="shared" si="1"/>
        <v>CE</v>
      </c>
      <c r="J583" s="62">
        <f t="shared" si="2"/>
        <v>24900</v>
      </c>
      <c r="K583" s="9">
        <f t="shared" si="3"/>
        <v>-0.7485809036</v>
      </c>
      <c r="L583" s="113" t="s">
        <v>320</v>
      </c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 t="s">
        <v>316</v>
      </c>
      <c r="B584" s="35">
        <v>43397.0</v>
      </c>
      <c r="C584" s="9">
        <v>25312.7</v>
      </c>
      <c r="D584" s="9">
        <v>25356.9</v>
      </c>
      <c r="E584" s="9">
        <v>24839.65</v>
      </c>
      <c r="F584" s="9">
        <v>25064.2</v>
      </c>
      <c r="G584" s="9">
        <v>24972.45</v>
      </c>
      <c r="H584" s="81">
        <f t="shared" si="5"/>
        <v>1.362501477</v>
      </c>
      <c r="I584" s="62" t="str">
        <f t="shared" si="1"/>
        <v>PE</v>
      </c>
      <c r="J584" s="62">
        <f t="shared" si="2"/>
        <v>25200</v>
      </c>
      <c r="K584" s="9">
        <f t="shared" si="3"/>
        <v>0.9817206383</v>
      </c>
      <c r="L584" s="113" t="s">
        <v>322</v>
      </c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 t="s">
        <v>316</v>
      </c>
      <c r="B585" s="35">
        <v>43398.0</v>
      </c>
      <c r="C585" s="9">
        <v>24841.5</v>
      </c>
      <c r="D585" s="9">
        <v>24977.35</v>
      </c>
      <c r="E585" s="9">
        <v>24696.85</v>
      </c>
      <c r="F585" s="9">
        <v>24817.45</v>
      </c>
      <c r="G585" s="9">
        <v>25064.2</v>
      </c>
      <c r="H585" s="81">
        <f t="shared" si="5"/>
        <v>-0.888518285</v>
      </c>
      <c r="I585" s="62" t="str">
        <f t="shared" si="1"/>
        <v>CE</v>
      </c>
      <c r="J585" s="62">
        <f t="shared" si="2"/>
        <v>24900</v>
      </c>
      <c r="K585" s="9">
        <f t="shared" si="3"/>
        <v>0.09681379949</v>
      </c>
      <c r="L585" s="113" t="s">
        <v>323</v>
      </c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 t="s">
        <v>316</v>
      </c>
      <c r="B586" s="35">
        <v>43399.0</v>
      </c>
      <c r="C586" s="9">
        <v>24771.85</v>
      </c>
      <c r="D586" s="9">
        <v>24771.95</v>
      </c>
      <c r="E586" s="9">
        <v>24353.1</v>
      </c>
      <c r="F586" s="9">
        <v>24421.05</v>
      </c>
      <c r="G586" s="9">
        <v>24817.45</v>
      </c>
      <c r="H586" s="81">
        <f t="shared" si="5"/>
        <v>-0.1837416818</v>
      </c>
      <c r="I586" s="62" t="str">
        <f t="shared" si="1"/>
        <v>CE</v>
      </c>
      <c r="J586" s="62">
        <f t="shared" si="2"/>
        <v>24900</v>
      </c>
      <c r="K586" s="9">
        <f t="shared" si="3"/>
        <v>1.416123543</v>
      </c>
      <c r="L586" s="113" t="s">
        <v>317</v>
      </c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 t="s">
        <v>316</v>
      </c>
      <c r="B587" s="35">
        <v>43402.0</v>
      </c>
      <c r="C587" s="9">
        <v>24647.95</v>
      </c>
      <c r="D587" s="9">
        <v>25023.75</v>
      </c>
      <c r="E587" s="9">
        <v>24404.55</v>
      </c>
      <c r="F587" s="9">
        <v>24959.7</v>
      </c>
      <c r="G587" s="9">
        <v>24421.05</v>
      </c>
      <c r="H587" s="81">
        <f t="shared" si="5"/>
        <v>0.9291164794</v>
      </c>
      <c r="I587" s="62" t="str">
        <f t="shared" si="1"/>
        <v>PE</v>
      </c>
      <c r="J587" s="62">
        <f t="shared" si="2"/>
        <v>24500</v>
      </c>
      <c r="K587" s="9">
        <f t="shared" si="3"/>
        <v>-1.264811069</v>
      </c>
      <c r="L587" s="113" t="s">
        <v>318</v>
      </c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 t="s">
        <v>316</v>
      </c>
      <c r="B588" s="35">
        <v>43403.0</v>
      </c>
      <c r="C588" s="9">
        <v>24924.75</v>
      </c>
      <c r="D588" s="9">
        <v>25121.5</v>
      </c>
      <c r="E588" s="9">
        <v>24686.85</v>
      </c>
      <c r="F588" s="9">
        <v>24807.75</v>
      </c>
      <c r="G588" s="9">
        <v>24959.7</v>
      </c>
      <c r="H588" s="81">
        <f t="shared" si="5"/>
        <v>-0.1400257215</v>
      </c>
      <c r="I588" s="62" t="str">
        <f t="shared" si="1"/>
        <v>CE</v>
      </c>
      <c r="J588" s="62">
        <f t="shared" si="2"/>
        <v>25000</v>
      </c>
      <c r="K588" s="9">
        <f t="shared" si="3"/>
        <v>0.4694129329</v>
      </c>
      <c r="L588" s="113" t="s">
        <v>320</v>
      </c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 t="s">
        <v>316</v>
      </c>
      <c r="B589" s="35">
        <v>43404.0</v>
      </c>
      <c r="C589" s="9">
        <v>24823.8</v>
      </c>
      <c r="D589" s="9">
        <v>25201.3</v>
      </c>
      <c r="E589" s="9">
        <v>24528.35</v>
      </c>
      <c r="F589" s="9">
        <v>25153.25</v>
      </c>
      <c r="G589" s="9">
        <v>24807.75</v>
      </c>
      <c r="H589" s="81">
        <f t="shared" si="5"/>
        <v>0.06469752396</v>
      </c>
      <c r="I589" s="62" t="str">
        <f t="shared" si="1"/>
        <v>PE</v>
      </c>
      <c r="J589" s="62">
        <f t="shared" si="2"/>
        <v>24700</v>
      </c>
      <c r="K589" s="9">
        <f t="shared" si="3"/>
        <v>-1.32715378</v>
      </c>
      <c r="L589" s="113" t="s">
        <v>322</v>
      </c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30" t="s">
        <v>316</v>
      </c>
      <c r="B590" s="35">
        <v>43405.0</v>
      </c>
      <c r="C590" s="9">
        <v>25285.2</v>
      </c>
      <c r="D590" s="9">
        <v>25401.6</v>
      </c>
      <c r="E590" s="9">
        <v>25129.45</v>
      </c>
      <c r="F590" s="30">
        <v>25323.65</v>
      </c>
      <c r="G590" s="30">
        <v>25153.25</v>
      </c>
      <c r="H590" s="81">
        <f t="shared" si="5"/>
        <v>0.5245842983</v>
      </c>
      <c r="I590" s="62" t="str">
        <f t="shared" si="1"/>
        <v>PE</v>
      </c>
      <c r="J590" s="62">
        <f t="shared" si="2"/>
        <v>25200</v>
      </c>
      <c r="K590" s="9">
        <f t="shared" si="3"/>
        <v>-0.1520652397</v>
      </c>
      <c r="L590" s="113" t="s">
        <v>323</v>
      </c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30" t="s">
        <v>316</v>
      </c>
      <c r="B591" s="35">
        <v>43406.0</v>
      </c>
      <c r="C591" s="9">
        <v>25545.35</v>
      </c>
      <c r="D591" s="9">
        <v>25856.25</v>
      </c>
      <c r="E591" s="9">
        <v>25499.15</v>
      </c>
      <c r="F591" s="30">
        <v>25701.65</v>
      </c>
      <c r="G591" s="30">
        <v>25323.65</v>
      </c>
      <c r="H591" s="81">
        <f t="shared" si="5"/>
        <v>0.8754662144</v>
      </c>
      <c r="I591" s="62" t="str">
        <f t="shared" si="1"/>
        <v>PE</v>
      </c>
      <c r="J591" s="62">
        <f t="shared" si="2"/>
        <v>25400</v>
      </c>
      <c r="K591" s="9">
        <f t="shared" si="3"/>
        <v>-0.6118530378</v>
      </c>
      <c r="L591" s="113" t="s">
        <v>317</v>
      </c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30" t="s">
        <v>316</v>
      </c>
      <c r="B592" s="35">
        <v>43409.0</v>
      </c>
      <c r="C592" s="9">
        <v>25731.55</v>
      </c>
      <c r="D592" s="9">
        <v>25788.2</v>
      </c>
      <c r="E592" s="9">
        <v>25534.4</v>
      </c>
      <c r="F592" s="30">
        <v>25732.2</v>
      </c>
      <c r="G592" s="30">
        <v>25701.65</v>
      </c>
      <c r="H592" s="81">
        <f t="shared" si="5"/>
        <v>0.1163349435</v>
      </c>
      <c r="I592" s="62" t="str">
        <f t="shared" si="1"/>
        <v>PE</v>
      </c>
      <c r="J592" s="62">
        <f t="shared" si="2"/>
        <v>25600</v>
      </c>
      <c r="K592" s="9">
        <f t="shared" si="3"/>
        <v>-0.002526081795</v>
      </c>
      <c r="L592" s="113" t="s">
        <v>318</v>
      </c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30" t="s">
        <v>316</v>
      </c>
      <c r="B593" s="35">
        <v>43410.0</v>
      </c>
      <c r="C593" s="9">
        <v>25747.4</v>
      </c>
      <c r="D593" s="9">
        <v>25860.75</v>
      </c>
      <c r="E593" s="9">
        <v>25558.35</v>
      </c>
      <c r="F593" s="30">
        <v>25598.0</v>
      </c>
      <c r="G593" s="30">
        <v>25732.2</v>
      </c>
      <c r="H593" s="81">
        <f t="shared" si="5"/>
        <v>0.05906995904</v>
      </c>
      <c r="I593" s="62" t="str">
        <f t="shared" si="1"/>
        <v>PE</v>
      </c>
      <c r="J593" s="62">
        <f t="shared" si="2"/>
        <v>25600</v>
      </c>
      <c r="K593" s="9">
        <f t="shared" si="3"/>
        <v>0.5802527634</v>
      </c>
      <c r="L593" s="113" t="s">
        <v>320</v>
      </c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30" t="s">
        <v>316</v>
      </c>
      <c r="B594" s="35">
        <v>43413.0</v>
      </c>
      <c r="C594" s="9">
        <v>25742.55</v>
      </c>
      <c r="D594" s="9">
        <v>25822.75</v>
      </c>
      <c r="E594" s="9">
        <v>25598.75</v>
      </c>
      <c r="F594" s="30">
        <v>25771.0</v>
      </c>
      <c r="G594" s="30">
        <v>25598.0</v>
      </c>
      <c r="H594" s="81">
        <f t="shared" si="5"/>
        <v>0.5646925541</v>
      </c>
      <c r="I594" s="62" t="str">
        <f t="shared" si="1"/>
        <v>PE</v>
      </c>
      <c r="J594" s="62">
        <f t="shared" si="2"/>
        <v>25600</v>
      </c>
      <c r="K594" s="9">
        <f t="shared" si="3"/>
        <v>-0.1105174118</v>
      </c>
      <c r="L594" s="113" t="s">
        <v>317</v>
      </c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30" t="s">
        <v>316</v>
      </c>
      <c r="B595" s="35">
        <v>43416.0</v>
      </c>
      <c r="C595" s="9">
        <v>25816.15</v>
      </c>
      <c r="D595" s="9">
        <v>25907.2</v>
      </c>
      <c r="E595" s="9">
        <v>25495.1</v>
      </c>
      <c r="F595" s="30">
        <v>25539.75</v>
      </c>
      <c r="G595" s="30">
        <v>25771.0</v>
      </c>
      <c r="H595" s="81">
        <f t="shared" si="5"/>
        <v>0.1751969268</v>
      </c>
      <c r="I595" s="62" t="str">
        <f t="shared" si="1"/>
        <v>PE</v>
      </c>
      <c r="J595" s="62">
        <f t="shared" si="2"/>
        <v>25700</v>
      </c>
      <c r="K595" s="9">
        <f t="shared" si="3"/>
        <v>1.070647637</v>
      </c>
      <c r="L595" s="113" t="s">
        <v>318</v>
      </c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30" t="s">
        <v>316</v>
      </c>
      <c r="B596" s="35">
        <v>43417.0</v>
      </c>
      <c r="C596" s="9">
        <v>25422.0</v>
      </c>
      <c r="D596" s="9">
        <v>25796.5</v>
      </c>
      <c r="E596" s="9">
        <v>25384.55</v>
      </c>
      <c r="F596" s="30">
        <v>25768.6</v>
      </c>
      <c r="G596" s="30">
        <v>25539.75</v>
      </c>
      <c r="H596" s="81">
        <f t="shared" si="5"/>
        <v>-0.4610460165</v>
      </c>
      <c r="I596" s="62" t="str">
        <f t="shared" si="1"/>
        <v>CE</v>
      </c>
      <c r="J596" s="62">
        <f t="shared" si="2"/>
        <v>25500</v>
      </c>
      <c r="K596" s="9">
        <f t="shared" si="3"/>
        <v>-1.363386044</v>
      </c>
      <c r="L596" s="113" t="s">
        <v>320</v>
      </c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30" t="s">
        <v>316</v>
      </c>
      <c r="B597" s="35">
        <v>43418.0</v>
      </c>
      <c r="C597" s="9">
        <v>25952.4</v>
      </c>
      <c r="D597" s="9">
        <v>26045.05</v>
      </c>
      <c r="E597" s="9">
        <v>25806.7</v>
      </c>
      <c r="F597" s="30">
        <v>25930.15</v>
      </c>
      <c r="G597" s="30">
        <v>25768.6</v>
      </c>
      <c r="H597" s="81">
        <f t="shared" si="5"/>
        <v>0.7132711905</v>
      </c>
      <c r="I597" s="62" t="str">
        <f t="shared" si="1"/>
        <v>PE</v>
      </c>
      <c r="J597" s="62">
        <f t="shared" si="2"/>
        <v>25900</v>
      </c>
      <c r="K597" s="9">
        <f t="shared" si="3"/>
        <v>0.08573388203</v>
      </c>
      <c r="L597" s="113" t="s">
        <v>322</v>
      </c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 t="s">
        <v>316</v>
      </c>
      <c r="B598" s="35">
        <v>43419.0</v>
      </c>
      <c r="C598" s="9">
        <v>25946.2</v>
      </c>
      <c r="D598" s="9">
        <v>26197.6</v>
      </c>
      <c r="E598" s="9">
        <v>25728.0</v>
      </c>
      <c r="F598" s="9">
        <v>26154.75</v>
      </c>
      <c r="G598" s="9">
        <v>25930.15</v>
      </c>
      <c r="H598" s="81">
        <f t="shared" si="5"/>
        <v>0.06189705806</v>
      </c>
      <c r="I598" s="62" t="str">
        <f t="shared" si="1"/>
        <v>PE</v>
      </c>
      <c r="J598" s="62">
        <f t="shared" si="2"/>
        <v>25800</v>
      </c>
      <c r="K598" s="9">
        <f t="shared" si="3"/>
        <v>-0.803778588</v>
      </c>
      <c r="L598" s="113" t="s">
        <v>323</v>
      </c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 t="s">
        <v>316</v>
      </c>
      <c r="B599" s="35">
        <v>43420.0</v>
      </c>
      <c r="C599" s="9">
        <v>26205.35</v>
      </c>
      <c r="D599" s="9">
        <v>26332.75</v>
      </c>
      <c r="E599" s="9">
        <v>26122.55</v>
      </c>
      <c r="F599" s="9">
        <v>26245.55</v>
      </c>
      <c r="G599" s="9">
        <v>26154.75</v>
      </c>
      <c r="H599" s="81">
        <f t="shared" si="5"/>
        <v>0.1934639024</v>
      </c>
      <c r="I599" s="62" t="str">
        <f t="shared" si="1"/>
        <v>PE</v>
      </c>
      <c r="J599" s="62">
        <f t="shared" si="2"/>
        <v>26100</v>
      </c>
      <c r="K599" s="9">
        <f t="shared" si="3"/>
        <v>-0.1534037897</v>
      </c>
      <c r="L599" s="113" t="s">
        <v>317</v>
      </c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 t="s">
        <v>316</v>
      </c>
      <c r="B600" s="35">
        <v>43423.0</v>
      </c>
      <c r="C600" s="9">
        <v>26364.6</v>
      </c>
      <c r="D600" s="9">
        <v>26379.1</v>
      </c>
      <c r="E600" s="9">
        <v>26204.35</v>
      </c>
      <c r="F600" s="9">
        <v>26300.7</v>
      </c>
      <c r="G600" s="9">
        <v>26245.55</v>
      </c>
      <c r="H600" s="81">
        <f t="shared" si="5"/>
        <v>0.4536007056</v>
      </c>
      <c r="I600" s="62" t="str">
        <f t="shared" si="1"/>
        <v>PE</v>
      </c>
      <c r="J600" s="62">
        <f t="shared" si="2"/>
        <v>26300</v>
      </c>
      <c r="K600" s="9">
        <f t="shared" si="3"/>
        <v>0.2423704513</v>
      </c>
      <c r="L600" s="113" t="s">
        <v>318</v>
      </c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 t="s">
        <v>316</v>
      </c>
      <c r="B601" s="35">
        <v>43424.0</v>
      </c>
      <c r="C601" s="9">
        <v>26211.5</v>
      </c>
      <c r="D601" s="9">
        <v>26259.4</v>
      </c>
      <c r="E601" s="9">
        <v>26041.8</v>
      </c>
      <c r="F601" s="9">
        <v>26113.35</v>
      </c>
      <c r="G601" s="9">
        <v>26300.7</v>
      </c>
      <c r="H601" s="81">
        <f t="shared" si="5"/>
        <v>-0.3391544712</v>
      </c>
      <c r="I601" s="62" t="str">
        <f t="shared" si="1"/>
        <v>CE</v>
      </c>
      <c r="J601" s="62">
        <f t="shared" si="2"/>
        <v>26300</v>
      </c>
      <c r="K601" s="9">
        <f t="shared" si="3"/>
        <v>0.374453961</v>
      </c>
      <c r="L601" s="113" t="s">
        <v>320</v>
      </c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 t="s">
        <v>316</v>
      </c>
      <c r="B602" s="35">
        <v>43425.0</v>
      </c>
      <c r="C602" s="9">
        <v>26105.45</v>
      </c>
      <c r="D602" s="9">
        <v>26342.05</v>
      </c>
      <c r="E602" s="9">
        <v>26060.55</v>
      </c>
      <c r="F602" s="9">
        <v>26262.05</v>
      </c>
      <c r="G602" s="9">
        <v>26113.35</v>
      </c>
      <c r="H602" s="81">
        <f t="shared" si="5"/>
        <v>-0.03025272514</v>
      </c>
      <c r="I602" s="62" t="str">
        <f t="shared" si="1"/>
        <v>CE</v>
      </c>
      <c r="J602" s="62">
        <f t="shared" si="2"/>
        <v>26200</v>
      </c>
      <c r="K602" s="9">
        <f t="shared" si="3"/>
        <v>-0.5998747388</v>
      </c>
      <c r="L602" s="113" t="s">
        <v>322</v>
      </c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 t="s">
        <v>316</v>
      </c>
      <c r="B603" s="35">
        <v>43426.0</v>
      </c>
      <c r="C603" s="9">
        <v>26233.65</v>
      </c>
      <c r="D603" s="9">
        <v>26323.95</v>
      </c>
      <c r="E603" s="9">
        <v>25947.85</v>
      </c>
      <c r="F603" s="9">
        <v>25999.45</v>
      </c>
      <c r="G603" s="9">
        <v>26262.05</v>
      </c>
      <c r="H603" s="81">
        <f t="shared" si="5"/>
        <v>-0.1081408344</v>
      </c>
      <c r="I603" s="62" t="str">
        <f t="shared" si="1"/>
        <v>CE</v>
      </c>
      <c r="J603" s="62">
        <f t="shared" si="2"/>
        <v>26300</v>
      </c>
      <c r="K603" s="9">
        <f t="shared" si="3"/>
        <v>0.8927465297</v>
      </c>
      <c r="L603" s="113" t="s">
        <v>323</v>
      </c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 t="s">
        <v>316</v>
      </c>
      <c r="B604" s="35">
        <v>43430.0</v>
      </c>
      <c r="C604" s="9">
        <v>26096.0</v>
      </c>
      <c r="D604" s="9">
        <v>26396.6</v>
      </c>
      <c r="E604" s="9">
        <v>26025.05</v>
      </c>
      <c r="F604" s="9">
        <v>26365.6</v>
      </c>
      <c r="G604" s="9">
        <v>25999.45</v>
      </c>
      <c r="H604" s="81">
        <f t="shared" si="5"/>
        <v>0.3713540094</v>
      </c>
      <c r="I604" s="62" t="str">
        <f t="shared" si="1"/>
        <v>PE</v>
      </c>
      <c r="J604" s="62">
        <f t="shared" si="2"/>
        <v>26000</v>
      </c>
      <c r="K604" s="9">
        <f t="shared" si="3"/>
        <v>-1.033108522</v>
      </c>
      <c r="L604" s="113" t="s">
        <v>318</v>
      </c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 t="s">
        <v>316</v>
      </c>
      <c r="B605" s="35">
        <v>43431.0</v>
      </c>
      <c r="C605" s="9">
        <v>26286.1</v>
      </c>
      <c r="D605" s="9">
        <v>26491.25</v>
      </c>
      <c r="E605" s="9">
        <v>26268.65</v>
      </c>
      <c r="F605" s="9">
        <v>26443.1</v>
      </c>
      <c r="G605" s="9">
        <v>26365.6</v>
      </c>
      <c r="H605" s="81">
        <f t="shared" si="5"/>
        <v>-0.3015292654</v>
      </c>
      <c r="I605" s="62" t="str">
        <f t="shared" si="1"/>
        <v>CE</v>
      </c>
      <c r="J605" s="62">
        <f t="shared" si="2"/>
        <v>26400</v>
      </c>
      <c r="K605" s="9">
        <f t="shared" si="3"/>
        <v>-0.5972738444</v>
      </c>
      <c r="L605" s="113" t="s">
        <v>320</v>
      </c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30" t="s">
        <v>316</v>
      </c>
      <c r="B606" s="35">
        <v>43432.0</v>
      </c>
      <c r="C606" s="9">
        <v>26489.65</v>
      </c>
      <c r="D606" s="9">
        <v>26584.95</v>
      </c>
      <c r="E606" s="9">
        <v>26419.65</v>
      </c>
      <c r="F606" s="30">
        <v>26457.95</v>
      </c>
      <c r="G606" s="30">
        <v>26443.1</v>
      </c>
      <c r="H606" s="81">
        <f t="shared" si="5"/>
        <v>0.1760383616</v>
      </c>
      <c r="I606" s="62" t="str">
        <f t="shared" si="1"/>
        <v>PE</v>
      </c>
      <c r="J606" s="62">
        <f t="shared" si="2"/>
        <v>26400</v>
      </c>
      <c r="K606" s="9">
        <f t="shared" si="3"/>
        <v>0.1196693803</v>
      </c>
      <c r="L606" s="113" t="s">
        <v>322</v>
      </c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30" t="s">
        <v>316</v>
      </c>
      <c r="B607" s="35">
        <v>43433.0</v>
      </c>
      <c r="C607" s="9">
        <v>26641.6</v>
      </c>
      <c r="D607" s="9">
        <v>27003.75</v>
      </c>
      <c r="E607" s="9">
        <v>26577.15</v>
      </c>
      <c r="F607" s="30">
        <v>26939.6</v>
      </c>
      <c r="G607" s="30">
        <v>26457.95</v>
      </c>
      <c r="H607" s="81">
        <f t="shared" si="5"/>
        <v>0.6941202928</v>
      </c>
      <c r="I607" s="62" t="str">
        <f t="shared" si="1"/>
        <v>PE</v>
      </c>
      <c r="J607" s="62">
        <f t="shared" si="2"/>
        <v>26500</v>
      </c>
      <c r="K607" s="9">
        <f t="shared" si="3"/>
        <v>-1.118551438</v>
      </c>
      <c r="L607" s="113" t="s">
        <v>323</v>
      </c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30" t="s">
        <v>316</v>
      </c>
      <c r="B608" s="35">
        <v>43434.0</v>
      </c>
      <c r="C608" s="9">
        <v>27009.3</v>
      </c>
      <c r="D608" s="9">
        <v>27012.7</v>
      </c>
      <c r="E608" s="9">
        <v>26764.9</v>
      </c>
      <c r="F608" s="30">
        <v>26862.95</v>
      </c>
      <c r="G608" s="30">
        <v>26939.6</v>
      </c>
      <c r="H608" s="81">
        <f t="shared" si="5"/>
        <v>0.2587269299</v>
      </c>
      <c r="I608" s="62" t="str">
        <f t="shared" si="1"/>
        <v>PE</v>
      </c>
      <c r="J608" s="62">
        <f t="shared" si="2"/>
        <v>26900</v>
      </c>
      <c r="K608" s="9">
        <f t="shared" si="3"/>
        <v>0.5418503997</v>
      </c>
      <c r="L608" s="113" t="s">
        <v>317</v>
      </c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30" t="s">
        <v>316</v>
      </c>
      <c r="B609" s="35">
        <v>43437.0</v>
      </c>
      <c r="C609" s="9">
        <v>27032.9</v>
      </c>
      <c r="D609" s="9">
        <v>27037.1</v>
      </c>
      <c r="E609" s="9">
        <v>26791.65</v>
      </c>
      <c r="F609" s="30">
        <v>26857.55</v>
      </c>
      <c r="G609" s="30">
        <v>26862.95</v>
      </c>
      <c r="H609" s="81">
        <f t="shared" si="5"/>
        <v>0.6326557582</v>
      </c>
      <c r="I609" s="62" t="str">
        <f t="shared" si="1"/>
        <v>PE</v>
      </c>
      <c r="J609" s="62">
        <f t="shared" si="2"/>
        <v>26900</v>
      </c>
      <c r="K609" s="9">
        <f t="shared" si="3"/>
        <v>0.6486540475</v>
      </c>
      <c r="L609" s="113" t="s">
        <v>318</v>
      </c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30" t="s">
        <v>316</v>
      </c>
      <c r="B610" s="35">
        <v>43438.0</v>
      </c>
      <c r="C610" s="9">
        <v>26809.5</v>
      </c>
      <c r="D610" s="9">
        <v>26843.8</v>
      </c>
      <c r="E610" s="9">
        <v>26644.75</v>
      </c>
      <c r="F610" s="30">
        <v>26693.8</v>
      </c>
      <c r="G610" s="30">
        <v>26857.55</v>
      </c>
      <c r="H610" s="81">
        <f t="shared" si="5"/>
        <v>-0.1789068623</v>
      </c>
      <c r="I610" s="62" t="str">
        <f t="shared" si="1"/>
        <v>CE</v>
      </c>
      <c r="J610" s="62">
        <f t="shared" si="2"/>
        <v>26900</v>
      </c>
      <c r="K610" s="9">
        <f t="shared" si="3"/>
        <v>0.4315634383</v>
      </c>
      <c r="L610" s="113" t="s">
        <v>320</v>
      </c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30" t="s">
        <v>316</v>
      </c>
      <c r="B611" s="35">
        <v>43439.0</v>
      </c>
      <c r="C611" s="9">
        <v>26572.1</v>
      </c>
      <c r="D611" s="9">
        <v>26627.35</v>
      </c>
      <c r="E611" s="9">
        <v>26443.65</v>
      </c>
      <c r="F611" s="30">
        <v>26519.6</v>
      </c>
      <c r="G611" s="30">
        <v>26693.8</v>
      </c>
      <c r="H611" s="81">
        <f t="shared" si="5"/>
        <v>-0.4559111104</v>
      </c>
      <c r="I611" s="62" t="str">
        <f t="shared" si="1"/>
        <v>CE</v>
      </c>
      <c r="J611" s="62">
        <f t="shared" si="2"/>
        <v>26700</v>
      </c>
      <c r="K611" s="9">
        <f t="shared" si="3"/>
        <v>0.1975756527</v>
      </c>
      <c r="L611" s="113" t="s">
        <v>322</v>
      </c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30" t="s">
        <v>316</v>
      </c>
      <c r="B612" s="35">
        <v>43440.0</v>
      </c>
      <c r="C612" s="9">
        <v>26339.1</v>
      </c>
      <c r="D612" s="9">
        <v>26359.9</v>
      </c>
      <c r="E612" s="9">
        <v>26149.45</v>
      </c>
      <c r="F612" s="30">
        <v>26198.3</v>
      </c>
      <c r="G612" s="30">
        <v>26519.6</v>
      </c>
      <c r="H612" s="81">
        <f t="shared" si="5"/>
        <v>-0.6806286671</v>
      </c>
      <c r="I612" s="62" t="str">
        <f t="shared" si="1"/>
        <v>CE</v>
      </c>
      <c r="J612" s="62">
        <f t="shared" si="2"/>
        <v>26400</v>
      </c>
      <c r="K612" s="9">
        <f t="shared" si="3"/>
        <v>0.534566481</v>
      </c>
      <c r="L612" s="113" t="s">
        <v>323</v>
      </c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30" t="s">
        <v>316</v>
      </c>
      <c r="B613" s="35">
        <v>43441.0</v>
      </c>
      <c r="C613" s="9">
        <v>26307.4</v>
      </c>
      <c r="D613" s="9">
        <v>26659.7</v>
      </c>
      <c r="E613" s="9">
        <v>26252.1</v>
      </c>
      <c r="F613" s="30">
        <v>26594.3</v>
      </c>
      <c r="G613" s="30">
        <v>26198.3</v>
      </c>
      <c r="H613" s="81">
        <f t="shared" si="5"/>
        <v>0.4164392346</v>
      </c>
      <c r="I613" s="62" t="str">
        <f t="shared" si="1"/>
        <v>PE</v>
      </c>
      <c r="J613" s="62">
        <f t="shared" si="2"/>
        <v>26200</v>
      </c>
      <c r="K613" s="9">
        <f t="shared" si="3"/>
        <v>-1.090567673</v>
      </c>
      <c r="L613" s="113" t="s">
        <v>317</v>
      </c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30" t="s">
        <v>316</v>
      </c>
      <c r="B614" s="35">
        <v>43444.0</v>
      </c>
      <c r="C614" s="9">
        <v>26073.65</v>
      </c>
      <c r="D614" s="9">
        <v>26336.2</v>
      </c>
      <c r="E614" s="9">
        <v>26072.0</v>
      </c>
      <c r="F614" s="30">
        <v>26102.65</v>
      </c>
      <c r="G614" s="30">
        <v>26594.3</v>
      </c>
      <c r="H614" s="81">
        <f t="shared" si="5"/>
        <v>-1.957750345</v>
      </c>
      <c r="I614" s="62" t="str">
        <f t="shared" si="1"/>
        <v>CE</v>
      </c>
      <c r="J614" s="62">
        <f t="shared" si="2"/>
        <v>26200</v>
      </c>
      <c r="K614" s="9">
        <f t="shared" si="3"/>
        <v>-0.1112233999</v>
      </c>
      <c r="L614" s="113" t="s">
        <v>318</v>
      </c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30" t="s">
        <v>316</v>
      </c>
      <c r="B615" s="35">
        <v>43445.0</v>
      </c>
      <c r="C615" s="9">
        <v>25602.25</v>
      </c>
      <c r="D615" s="9">
        <v>26227.9</v>
      </c>
      <c r="E615" s="9">
        <v>25598.95</v>
      </c>
      <c r="F615" s="30">
        <v>26163.4</v>
      </c>
      <c r="G615" s="30">
        <v>26102.65</v>
      </c>
      <c r="H615" s="81">
        <f t="shared" si="5"/>
        <v>-1.917046737</v>
      </c>
      <c r="I615" s="62" t="str">
        <f t="shared" si="1"/>
        <v>CE</v>
      </c>
      <c r="J615" s="62">
        <f t="shared" si="2"/>
        <v>25700</v>
      </c>
      <c r="K615" s="9">
        <f t="shared" si="3"/>
        <v>-2.191799549</v>
      </c>
      <c r="L615" s="113" t="s">
        <v>320</v>
      </c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30" t="s">
        <v>316</v>
      </c>
      <c r="B616" s="35">
        <v>43446.0</v>
      </c>
      <c r="C616" s="9">
        <v>26286.25</v>
      </c>
      <c r="D616" s="9">
        <v>26672.7</v>
      </c>
      <c r="E616" s="9">
        <v>26214.75</v>
      </c>
      <c r="F616" s="30">
        <v>26643.85</v>
      </c>
      <c r="G616" s="30">
        <v>26163.4</v>
      </c>
      <c r="H616" s="81">
        <f t="shared" si="5"/>
        <v>0.4695490647</v>
      </c>
      <c r="I616" s="62" t="str">
        <f t="shared" si="1"/>
        <v>PE</v>
      </c>
      <c r="J616" s="62">
        <f t="shared" si="2"/>
        <v>26200</v>
      </c>
      <c r="K616" s="9">
        <f t="shared" si="3"/>
        <v>-1.360407057</v>
      </c>
      <c r="L616" s="113" t="s">
        <v>322</v>
      </c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30" t="s">
        <v>316</v>
      </c>
      <c r="B617" s="35">
        <v>43447.0</v>
      </c>
      <c r="C617" s="9">
        <v>26844.15</v>
      </c>
      <c r="D617" s="9">
        <v>26951.45</v>
      </c>
      <c r="E617" s="9">
        <v>26723.65</v>
      </c>
      <c r="F617" s="30">
        <v>26816.35</v>
      </c>
      <c r="G617" s="30">
        <v>26643.85</v>
      </c>
      <c r="H617" s="81">
        <f t="shared" si="5"/>
        <v>0.7517682317</v>
      </c>
      <c r="I617" s="62" t="str">
        <f t="shared" si="1"/>
        <v>PE</v>
      </c>
      <c r="J617" s="62">
        <f t="shared" si="2"/>
        <v>26700</v>
      </c>
      <c r="K617" s="9">
        <f t="shared" si="3"/>
        <v>0.1035607386</v>
      </c>
      <c r="L617" s="113" t="s">
        <v>323</v>
      </c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30" t="s">
        <v>316</v>
      </c>
      <c r="B618" s="35">
        <v>43448.0</v>
      </c>
      <c r="C618" s="9">
        <v>26810.85</v>
      </c>
      <c r="D618" s="9">
        <v>26909.0</v>
      </c>
      <c r="E618" s="9">
        <v>26732.7</v>
      </c>
      <c r="F618" s="30">
        <v>26826.0</v>
      </c>
      <c r="G618" s="30">
        <v>26816.35</v>
      </c>
      <c r="H618" s="81">
        <f t="shared" si="5"/>
        <v>-0.02050987551</v>
      </c>
      <c r="I618" s="62" t="str">
        <f t="shared" si="1"/>
        <v>CE</v>
      </c>
      <c r="J618" s="62">
        <f t="shared" si="2"/>
        <v>26900</v>
      </c>
      <c r="K618" s="9">
        <f t="shared" si="3"/>
        <v>-0.05650697386</v>
      </c>
      <c r="L618" s="113" t="s">
        <v>317</v>
      </c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30" t="s">
        <v>316</v>
      </c>
      <c r="B619" s="35">
        <v>43451.0</v>
      </c>
      <c r="C619" s="9">
        <v>26915.45</v>
      </c>
      <c r="D619" s="9">
        <v>27051.4</v>
      </c>
      <c r="E619" s="9">
        <v>26908.6</v>
      </c>
      <c r="F619" s="30">
        <v>27015.8</v>
      </c>
      <c r="G619" s="30">
        <v>26826.0</v>
      </c>
      <c r="H619" s="81">
        <f t="shared" si="5"/>
        <v>0.3334451651</v>
      </c>
      <c r="I619" s="62" t="str">
        <f t="shared" si="1"/>
        <v>PE</v>
      </c>
      <c r="J619" s="62">
        <f t="shared" si="2"/>
        <v>26800</v>
      </c>
      <c r="K619" s="9">
        <f t="shared" si="3"/>
        <v>-0.37283419</v>
      </c>
      <c r="L619" s="113" t="s">
        <v>318</v>
      </c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30" t="s">
        <v>316</v>
      </c>
      <c r="B620" s="35">
        <v>43452.0</v>
      </c>
      <c r="C620" s="9">
        <v>26917.3</v>
      </c>
      <c r="D620" s="9">
        <v>27210.05</v>
      </c>
      <c r="E620" s="9">
        <v>26840.8</v>
      </c>
      <c r="F620" s="30">
        <v>27174.7</v>
      </c>
      <c r="G620" s="30">
        <v>27015.8</v>
      </c>
      <c r="H620" s="81">
        <f t="shared" si="5"/>
        <v>-0.3646014554</v>
      </c>
      <c r="I620" s="62" t="str">
        <f t="shared" si="1"/>
        <v>CE</v>
      </c>
      <c r="J620" s="62">
        <f t="shared" si="2"/>
        <v>27000</v>
      </c>
      <c r="K620" s="9">
        <f t="shared" si="3"/>
        <v>-0.9562623294</v>
      </c>
      <c r="L620" s="113" t="s">
        <v>320</v>
      </c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30" t="s">
        <v>316</v>
      </c>
      <c r="B621" s="35">
        <v>43453.0</v>
      </c>
      <c r="C621" s="9">
        <v>27229.05</v>
      </c>
      <c r="D621" s="9">
        <v>27364.35</v>
      </c>
      <c r="E621" s="9">
        <v>27214.3</v>
      </c>
      <c r="F621" s="30">
        <v>27298.4</v>
      </c>
      <c r="G621" s="30">
        <v>27174.7</v>
      </c>
      <c r="H621" s="81">
        <f t="shared" si="5"/>
        <v>0.2000022079</v>
      </c>
      <c r="I621" s="62" t="str">
        <f t="shared" si="1"/>
        <v>PE</v>
      </c>
      <c r="J621" s="62">
        <f t="shared" si="2"/>
        <v>27100</v>
      </c>
      <c r="K621" s="9">
        <f t="shared" si="3"/>
        <v>-0.2546912213</v>
      </c>
      <c r="L621" s="113" t="s">
        <v>322</v>
      </c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30" t="s">
        <v>316</v>
      </c>
      <c r="B622" s="35">
        <v>43454.0</v>
      </c>
      <c r="C622" s="9">
        <v>27128.65</v>
      </c>
      <c r="D622" s="9">
        <v>27309.1</v>
      </c>
      <c r="E622" s="9">
        <v>27084.5</v>
      </c>
      <c r="F622" s="30">
        <v>27275.1</v>
      </c>
      <c r="G622" s="30">
        <v>27298.4</v>
      </c>
      <c r="H622" s="81">
        <f t="shared" si="5"/>
        <v>-0.6218313161</v>
      </c>
      <c r="I622" s="62" t="str">
        <f t="shared" si="1"/>
        <v>CE</v>
      </c>
      <c r="J622" s="62">
        <f t="shared" si="2"/>
        <v>27200</v>
      </c>
      <c r="K622" s="9">
        <f t="shared" si="3"/>
        <v>-0.5398351927</v>
      </c>
      <c r="L622" s="113" t="s">
        <v>323</v>
      </c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30" t="s">
        <v>316</v>
      </c>
      <c r="B623" s="35">
        <v>43455.0</v>
      </c>
      <c r="C623" s="9">
        <v>27261.25</v>
      </c>
      <c r="D623" s="9">
        <v>27369.1</v>
      </c>
      <c r="E623" s="9">
        <v>26823.1</v>
      </c>
      <c r="F623" s="30">
        <v>26869.65</v>
      </c>
      <c r="G623" s="30">
        <v>27275.1</v>
      </c>
      <c r="H623" s="81">
        <f t="shared" si="5"/>
        <v>-0.05077891557</v>
      </c>
      <c r="I623" s="62" t="str">
        <f t="shared" si="1"/>
        <v>CE</v>
      </c>
      <c r="J623" s="62">
        <f t="shared" si="2"/>
        <v>27400</v>
      </c>
      <c r="K623" s="9">
        <f t="shared" si="3"/>
        <v>1.436471182</v>
      </c>
      <c r="L623" s="113" t="s">
        <v>317</v>
      </c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30" t="s">
        <v>316</v>
      </c>
      <c r="B624" s="35">
        <v>43458.0</v>
      </c>
      <c r="C624" s="9">
        <v>26877.05</v>
      </c>
      <c r="D624" s="9">
        <v>26934.85</v>
      </c>
      <c r="E624" s="9">
        <v>26676.95</v>
      </c>
      <c r="F624" s="30">
        <v>26714.75</v>
      </c>
      <c r="G624" s="30">
        <v>26869.65</v>
      </c>
      <c r="H624" s="81">
        <f t="shared" si="5"/>
        <v>0.02754036618</v>
      </c>
      <c r="I624" s="62" t="str">
        <f t="shared" si="1"/>
        <v>PE</v>
      </c>
      <c r="J624" s="62">
        <f t="shared" si="2"/>
        <v>26800</v>
      </c>
      <c r="K624" s="9">
        <f t="shared" si="3"/>
        <v>0.6038609148</v>
      </c>
      <c r="L624" s="113" t="s">
        <v>318</v>
      </c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30" t="s">
        <v>316</v>
      </c>
      <c r="B625" s="35">
        <v>43460.0</v>
      </c>
      <c r="C625" s="9">
        <v>26634.0</v>
      </c>
      <c r="D625" s="9">
        <v>27029.15</v>
      </c>
      <c r="E625" s="9">
        <v>26408.15</v>
      </c>
      <c r="F625" s="30">
        <v>26986.8</v>
      </c>
      <c r="G625" s="30">
        <v>26714.75</v>
      </c>
      <c r="H625" s="81">
        <f t="shared" si="5"/>
        <v>-0.302267474</v>
      </c>
      <c r="I625" s="62" t="str">
        <f t="shared" si="1"/>
        <v>CE</v>
      </c>
      <c r="J625" s="62">
        <f t="shared" si="2"/>
        <v>26700</v>
      </c>
      <c r="K625" s="9">
        <f t="shared" si="3"/>
        <v>-1.324622663</v>
      </c>
      <c r="L625" s="113" t="s">
        <v>322</v>
      </c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30" t="s">
        <v>316</v>
      </c>
      <c r="B626" s="35">
        <v>43461.0</v>
      </c>
      <c r="C626" s="9">
        <v>27200.65</v>
      </c>
      <c r="D626" s="9">
        <v>27239.95</v>
      </c>
      <c r="E626" s="9">
        <v>26845.1</v>
      </c>
      <c r="F626" s="30">
        <v>26878.55</v>
      </c>
      <c r="G626" s="30">
        <v>26986.8</v>
      </c>
      <c r="H626" s="81">
        <f t="shared" si="5"/>
        <v>0.7924244445</v>
      </c>
      <c r="I626" s="62" t="str">
        <f t="shared" si="1"/>
        <v>PE</v>
      </c>
      <c r="J626" s="62">
        <f t="shared" si="2"/>
        <v>27100</v>
      </c>
      <c r="K626" s="9">
        <f t="shared" si="3"/>
        <v>1.184162878</v>
      </c>
      <c r="L626" s="113" t="s">
        <v>323</v>
      </c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30" t="s">
        <v>316</v>
      </c>
      <c r="B627" s="35">
        <v>43462.0</v>
      </c>
      <c r="C627" s="9">
        <v>27048.4</v>
      </c>
      <c r="D627" s="9">
        <v>27213.45</v>
      </c>
      <c r="E627" s="9">
        <v>27039.6</v>
      </c>
      <c r="F627" s="30">
        <v>27125.25</v>
      </c>
      <c r="G627" s="30">
        <v>26878.55</v>
      </c>
      <c r="H627" s="81">
        <f t="shared" si="5"/>
        <v>0.6319165282</v>
      </c>
      <c r="I627" s="62" t="str">
        <f t="shared" si="1"/>
        <v>PE</v>
      </c>
      <c r="J627" s="62">
        <f t="shared" si="2"/>
        <v>26900</v>
      </c>
      <c r="K627" s="9">
        <f t="shared" si="3"/>
        <v>-0.2841203177</v>
      </c>
      <c r="L627" s="113" t="s">
        <v>317</v>
      </c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30" t="s">
        <v>316</v>
      </c>
      <c r="B628" s="35">
        <v>43465.0</v>
      </c>
      <c r="C628" s="9">
        <v>27267.8</v>
      </c>
      <c r="D628" s="9">
        <v>27286.5</v>
      </c>
      <c r="E628" s="9">
        <v>27105.0</v>
      </c>
      <c r="F628" s="30">
        <v>27160.2</v>
      </c>
      <c r="G628" s="30">
        <v>27125.25</v>
      </c>
      <c r="H628" s="81">
        <f t="shared" si="5"/>
        <v>0.5255251104</v>
      </c>
      <c r="I628" s="62" t="str">
        <f t="shared" si="1"/>
        <v>PE</v>
      </c>
      <c r="J628" s="62">
        <f t="shared" si="2"/>
        <v>27200</v>
      </c>
      <c r="K628" s="9">
        <f t="shared" si="3"/>
        <v>0.3946046252</v>
      </c>
      <c r="L628" s="113" t="s">
        <v>318</v>
      </c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30" t="s">
        <v>316</v>
      </c>
      <c r="B629" s="35">
        <v>43466.0</v>
      </c>
      <c r="C629" s="9">
        <v>27231.4</v>
      </c>
      <c r="D629" s="9">
        <v>27430.55</v>
      </c>
      <c r="E629" s="9">
        <v>27019.05</v>
      </c>
      <c r="F629" s="30">
        <v>27392.4</v>
      </c>
      <c r="G629" s="30">
        <v>27160.2</v>
      </c>
      <c r="H629" s="81">
        <f t="shared" si="5"/>
        <v>0.2621482905</v>
      </c>
      <c r="I629" s="62" t="str">
        <f t="shared" si="1"/>
        <v>PE</v>
      </c>
      <c r="J629" s="62">
        <f t="shared" si="2"/>
        <v>27100</v>
      </c>
      <c r="K629" s="9">
        <f t="shared" si="3"/>
        <v>-0.5912292427</v>
      </c>
      <c r="L629" s="113" t="s">
        <v>320</v>
      </c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30" t="s">
        <v>316</v>
      </c>
      <c r="B630" s="35">
        <v>43467.0</v>
      </c>
      <c r="C630" s="9">
        <v>27297.0</v>
      </c>
      <c r="D630" s="9">
        <v>27397.55</v>
      </c>
      <c r="E630" s="9">
        <v>27077.6</v>
      </c>
      <c r="F630" s="30">
        <v>27174.7</v>
      </c>
      <c r="G630" s="30">
        <v>27392.4</v>
      </c>
      <c r="H630" s="81">
        <f t="shared" si="5"/>
        <v>-0.3482717834</v>
      </c>
      <c r="I630" s="62" t="str">
        <f t="shared" si="1"/>
        <v>CE</v>
      </c>
      <c r="J630" s="62">
        <f t="shared" si="2"/>
        <v>27400</v>
      </c>
      <c r="K630" s="9">
        <f t="shared" si="3"/>
        <v>0.4480345826</v>
      </c>
      <c r="L630" s="113" t="s">
        <v>322</v>
      </c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 t="s">
        <v>316</v>
      </c>
      <c r="B631" s="35">
        <v>43468.0</v>
      </c>
      <c r="C631" s="9">
        <v>27181.6</v>
      </c>
      <c r="D631" s="9">
        <v>27206.2</v>
      </c>
      <c r="E631" s="9">
        <v>26923.75</v>
      </c>
      <c r="F631" s="9">
        <v>26959.85</v>
      </c>
      <c r="G631" s="9">
        <v>27174.7</v>
      </c>
      <c r="H631" s="81">
        <f t="shared" si="5"/>
        <v>0.02539126467</v>
      </c>
      <c r="I631" s="62" t="str">
        <f t="shared" si="1"/>
        <v>PE</v>
      </c>
      <c r="J631" s="62">
        <f t="shared" si="2"/>
        <v>27100</v>
      </c>
      <c r="K631" s="9">
        <f t="shared" si="3"/>
        <v>0.8158092239</v>
      </c>
      <c r="L631" s="113" t="s">
        <v>323</v>
      </c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 t="s">
        <v>316</v>
      </c>
      <c r="B632" s="35">
        <v>43469.0</v>
      </c>
      <c r="C632" s="9">
        <v>26999.7</v>
      </c>
      <c r="D632" s="9">
        <v>27274.5</v>
      </c>
      <c r="E632" s="9">
        <v>26926.1</v>
      </c>
      <c r="F632" s="9">
        <v>27195.0</v>
      </c>
      <c r="G632" s="9">
        <v>26959.85</v>
      </c>
      <c r="H632" s="81">
        <f t="shared" si="5"/>
        <v>0.1478123951</v>
      </c>
      <c r="I632" s="62" t="str">
        <f t="shared" si="1"/>
        <v>PE</v>
      </c>
      <c r="J632" s="62">
        <f t="shared" si="2"/>
        <v>26900</v>
      </c>
      <c r="K632" s="9">
        <f t="shared" si="3"/>
        <v>-0.7233413705</v>
      </c>
      <c r="L632" s="113" t="s">
        <v>317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 t="s">
        <v>316</v>
      </c>
      <c r="B633" s="35">
        <v>43472.0</v>
      </c>
      <c r="C633" s="9">
        <v>27378.65</v>
      </c>
      <c r="D633" s="9">
        <v>27477.8</v>
      </c>
      <c r="E633" s="9">
        <v>27279.55</v>
      </c>
      <c r="F633" s="9">
        <v>27304.55</v>
      </c>
      <c r="G633" s="9">
        <v>27195.0</v>
      </c>
      <c r="H633" s="81">
        <f t="shared" si="5"/>
        <v>0.675307961</v>
      </c>
      <c r="I633" s="62" t="str">
        <f t="shared" si="1"/>
        <v>PE</v>
      </c>
      <c r="J633" s="62">
        <f t="shared" si="2"/>
        <v>27300</v>
      </c>
      <c r="K633" s="9">
        <f t="shared" si="3"/>
        <v>0.270648845</v>
      </c>
      <c r="L633" s="113" t="s">
        <v>318</v>
      </c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 t="s">
        <v>316</v>
      </c>
      <c r="B634" s="35">
        <v>43473.0</v>
      </c>
      <c r="C634" s="9">
        <v>27301.9</v>
      </c>
      <c r="D634" s="9">
        <v>27542.4</v>
      </c>
      <c r="E634" s="9">
        <v>27161.95</v>
      </c>
      <c r="F634" s="9">
        <v>27509.5</v>
      </c>
      <c r="G634" s="9">
        <v>27304.55</v>
      </c>
      <c r="H634" s="81">
        <f t="shared" si="5"/>
        <v>-0.00970534215</v>
      </c>
      <c r="I634" s="62" t="str">
        <f t="shared" si="1"/>
        <v>CE</v>
      </c>
      <c r="J634" s="62">
        <f t="shared" si="2"/>
        <v>27400</v>
      </c>
      <c r="K634" s="9">
        <f t="shared" si="3"/>
        <v>-0.7603866398</v>
      </c>
      <c r="L634" s="113" t="s">
        <v>320</v>
      </c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 t="s">
        <v>316</v>
      </c>
      <c r="B635" s="35">
        <v>43474.0</v>
      </c>
      <c r="C635" s="9">
        <v>27651.25</v>
      </c>
      <c r="D635" s="9">
        <v>27754.45</v>
      </c>
      <c r="E635" s="9">
        <v>27409.5</v>
      </c>
      <c r="F635" s="9">
        <v>27720.4</v>
      </c>
      <c r="G635" s="9">
        <v>27509.5</v>
      </c>
      <c r="H635" s="81">
        <f t="shared" si="5"/>
        <v>0.5152765408</v>
      </c>
      <c r="I635" s="62" t="str">
        <f t="shared" si="1"/>
        <v>PE</v>
      </c>
      <c r="J635" s="62">
        <f t="shared" si="2"/>
        <v>27600</v>
      </c>
      <c r="K635" s="9">
        <f t="shared" si="3"/>
        <v>-0.2500791103</v>
      </c>
      <c r="L635" s="113" t="s">
        <v>322</v>
      </c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 t="s">
        <v>316</v>
      </c>
      <c r="B636" s="35">
        <v>43475.0</v>
      </c>
      <c r="C636" s="9">
        <v>27713.55</v>
      </c>
      <c r="D636" s="9">
        <v>27713.55</v>
      </c>
      <c r="E636" s="9">
        <v>27488.2</v>
      </c>
      <c r="F636" s="9">
        <v>27528.55</v>
      </c>
      <c r="G636" s="9">
        <v>27720.4</v>
      </c>
      <c r="H636" s="81">
        <f t="shared" si="5"/>
        <v>-0.02471104313</v>
      </c>
      <c r="I636" s="62" t="str">
        <f t="shared" si="1"/>
        <v>CE</v>
      </c>
      <c r="J636" s="62">
        <f t="shared" si="2"/>
        <v>27800</v>
      </c>
      <c r="K636" s="9">
        <f t="shared" si="3"/>
        <v>0.6675434941</v>
      </c>
      <c r="L636" s="113" t="s">
        <v>323</v>
      </c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 t="s">
        <v>316</v>
      </c>
      <c r="B637" s="35">
        <v>43476.0</v>
      </c>
      <c r="C637" s="9">
        <v>27602.8</v>
      </c>
      <c r="D637" s="9">
        <v>27612.45</v>
      </c>
      <c r="E637" s="9">
        <v>27382.45</v>
      </c>
      <c r="F637" s="9">
        <v>27453.9</v>
      </c>
      <c r="G637" s="9">
        <v>27528.55</v>
      </c>
      <c r="H637" s="81">
        <f t="shared" si="5"/>
        <v>0.2697199816</v>
      </c>
      <c r="I637" s="62" t="str">
        <f t="shared" si="1"/>
        <v>PE</v>
      </c>
      <c r="J637" s="62">
        <f t="shared" si="2"/>
        <v>27500</v>
      </c>
      <c r="K637" s="9">
        <f t="shared" si="3"/>
        <v>0.539438028</v>
      </c>
      <c r="L637" s="113" t="s">
        <v>317</v>
      </c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 t="s">
        <v>316</v>
      </c>
      <c r="B638" s="35">
        <v>43479.0</v>
      </c>
      <c r="C638" s="9">
        <v>27389.2</v>
      </c>
      <c r="D638" s="9">
        <v>27389.8</v>
      </c>
      <c r="E638" s="9">
        <v>27182.2</v>
      </c>
      <c r="F638" s="9">
        <v>27248.25</v>
      </c>
      <c r="G638" s="9">
        <v>27453.9</v>
      </c>
      <c r="H638" s="81">
        <f t="shared" si="5"/>
        <v>-0.2356677922</v>
      </c>
      <c r="I638" s="62" t="str">
        <f t="shared" si="1"/>
        <v>CE</v>
      </c>
      <c r="J638" s="62">
        <f t="shared" si="2"/>
        <v>27500</v>
      </c>
      <c r="K638" s="9">
        <f t="shared" si="3"/>
        <v>0.5146189009</v>
      </c>
      <c r="L638" s="113" t="s">
        <v>318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 t="s">
        <v>316</v>
      </c>
      <c r="B639" s="35">
        <v>43482.0</v>
      </c>
      <c r="C639" s="9">
        <v>27568.6</v>
      </c>
      <c r="D639" s="9">
        <v>27611.55</v>
      </c>
      <c r="E639" s="9">
        <v>27335.15</v>
      </c>
      <c r="F639" s="9">
        <v>27528.75</v>
      </c>
      <c r="G639" s="9">
        <v>27248.25</v>
      </c>
      <c r="H639" s="81">
        <f t="shared" si="5"/>
        <v>1.175671832</v>
      </c>
      <c r="I639" s="62" t="str">
        <f t="shared" si="1"/>
        <v>PE</v>
      </c>
      <c r="J639" s="62">
        <f t="shared" si="2"/>
        <v>27500</v>
      </c>
      <c r="K639" s="9">
        <f t="shared" si="3"/>
        <v>0.1445485081</v>
      </c>
      <c r="L639" s="113" t="s">
        <v>323</v>
      </c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 t="s">
        <v>316</v>
      </c>
      <c r="B640" s="35">
        <v>43483.0</v>
      </c>
      <c r="C640" s="9">
        <v>27550.05</v>
      </c>
      <c r="D640" s="9">
        <v>27576.45</v>
      </c>
      <c r="E640" s="9">
        <v>27410.65</v>
      </c>
      <c r="F640" s="9">
        <v>27456.7</v>
      </c>
      <c r="G640" s="9">
        <v>27528.75</v>
      </c>
      <c r="H640" s="81">
        <f t="shared" si="5"/>
        <v>0.07737365482</v>
      </c>
      <c r="I640" s="62" t="str">
        <f t="shared" si="1"/>
        <v>PE</v>
      </c>
      <c r="J640" s="62">
        <f t="shared" si="2"/>
        <v>27500</v>
      </c>
      <c r="K640" s="9">
        <f t="shared" si="3"/>
        <v>0.3388378605</v>
      </c>
      <c r="L640" s="113" t="s">
        <v>317</v>
      </c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 t="s">
        <v>316</v>
      </c>
      <c r="B641" s="35">
        <v>43486.0</v>
      </c>
      <c r="C641" s="9">
        <v>27514.55</v>
      </c>
      <c r="D641" s="9">
        <v>27622.2</v>
      </c>
      <c r="E641" s="9">
        <v>27388.5</v>
      </c>
      <c r="F641" s="9">
        <v>27533.6</v>
      </c>
      <c r="G641" s="9">
        <v>27456.7</v>
      </c>
      <c r="H641" s="81">
        <f t="shared" si="5"/>
        <v>0.2106953858</v>
      </c>
      <c r="I641" s="62" t="str">
        <f t="shared" si="1"/>
        <v>PE</v>
      </c>
      <c r="J641" s="62">
        <f t="shared" si="2"/>
        <v>27400</v>
      </c>
      <c r="K641" s="9">
        <f t="shared" si="3"/>
        <v>-0.06923609508</v>
      </c>
      <c r="L641" s="113" t="s">
        <v>318</v>
      </c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 t="s">
        <v>316</v>
      </c>
      <c r="B642" s="35">
        <v>43487.0</v>
      </c>
      <c r="C642" s="9">
        <v>27526.55</v>
      </c>
      <c r="D642" s="9">
        <v>27533.35</v>
      </c>
      <c r="E642" s="9">
        <v>27385.4</v>
      </c>
      <c r="F642" s="9">
        <v>27482.25</v>
      </c>
      <c r="G642" s="9">
        <v>27533.6</v>
      </c>
      <c r="H642" s="81">
        <f t="shared" si="5"/>
        <v>-0.02560507889</v>
      </c>
      <c r="I642" s="62" t="str">
        <f t="shared" si="1"/>
        <v>CE</v>
      </c>
      <c r="J642" s="62">
        <f t="shared" si="2"/>
        <v>27600</v>
      </c>
      <c r="K642" s="9">
        <f t="shared" si="3"/>
        <v>0.1609355331</v>
      </c>
      <c r="L642" s="113" t="s">
        <v>320</v>
      </c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 t="s">
        <v>316</v>
      </c>
      <c r="B643" s="35">
        <v>43488.0</v>
      </c>
      <c r="C643" s="9">
        <v>27493.1</v>
      </c>
      <c r="D643" s="9">
        <v>27564.7</v>
      </c>
      <c r="E643" s="9">
        <v>27189.6</v>
      </c>
      <c r="F643" s="9">
        <v>27250.75</v>
      </c>
      <c r="G643" s="9">
        <v>27482.25</v>
      </c>
      <c r="H643" s="81">
        <f t="shared" si="5"/>
        <v>0.03948002802</v>
      </c>
      <c r="I643" s="62" t="str">
        <f t="shared" si="1"/>
        <v>PE</v>
      </c>
      <c r="J643" s="62">
        <f t="shared" si="2"/>
        <v>27400</v>
      </c>
      <c r="K643" s="9">
        <f t="shared" si="3"/>
        <v>0.8814939021</v>
      </c>
      <c r="L643" s="113" t="s">
        <v>322</v>
      </c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 t="s">
        <v>316</v>
      </c>
      <c r="B644" s="35">
        <v>43489.0</v>
      </c>
      <c r="C644" s="9">
        <v>27273.5</v>
      </c>
      <c r="D644" s="9">
        <v>27342.35</v>
      </c>
      <c r="E644" s="9">
        <v>27142.8</v>
      </c>
      <c r="F644" s="9">
        <v>27266.4</v>
      </c>
      <c r="G644" s="9">
        <v>27250.75</v>
      </c>
      <c r="H644" s="81">
        <f t="shared" si="5"/>
        <v>0.08348394081</v>
      </c>
      <c r="I644" s="62" t="str">
        <f t="shared" si="1"/>
        <v>PE</v>
      </c>
      <c r="J644" s="62">
        <f t="shared" si="2"/>
        <v>27200</v>
      </c>
      <c r="K644" s="9">
        <f t="shared" si="3"/>
        <v>0.02603259574</v>
      </c>
      <c r="L644" s="113" t="s">
        <v>323</v>
      </c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 t="s">
        <v>316</v>
      </c>
      <c r="B645" s="35">
        <v>43490.0</v>
      </c>
      <c r="C645" s="9">
        <v>27261.45</v>
      </c>
      <c r="D645" s="9">
        <v>27433.55</v>
      </c>
      <c r="E645" s="9">
        <v>27045.2</v>
      </c>
      <c r="F645" s="9">
        <v>27115.3</v>
      </c>
      <c r="G645" s="9">
        <v>27266.4</v>
      </c>
      <c r="H645" s="81">
        <f t="shared" si="5"/>
        <v>-0.01815421178</v>
      </c>
      <c r="I645" s="62" t="str">
        <f t="shared" si="1"/>
        <v>CE</v>
      </c>
      <c r="J645" s="62">
        <f t="shared" si="2"/>
        <v>27400</v>
      </c>
      <c r="K645" s="9">
        <f t="shared" si="3"/>
        <v>0.5361050128</v>
      </c>
      <c r="L645" s="113" t="s">
        <v>317</v>
      </c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 t="s">
        <v>316</v>
      </c>
      <c r="B646" s="35">
        <v>43493.0</v>
      </c>
      <c r="C646" s="9">
        <v>27041.45</v>
      </c>
      <c r="D646" s="9">
        <v>27134.2</v>
      </c>
      <c r="E646" s="9">
        <v>26587.95</v>
      </c>
      <c r="F646" s="9">
        <v>26653.05</v>
      </c>
      <c r="G646" s="9">
        <v>27115.3</v>
      </c>
      <c r="H646" s="81">
        <f t="shared" si="5"/>
        <v>-0.2723554598</v>
      </c>
      <c r="I646" s="62" t="str">
        <f t="shared" si="1"/>
        <v>CE</v>
      </c>
      <c r="J646" s="62">
        <f t="shared" si="2"/>
        <v>27100</v>
      </c>
      <c r="K646" s="9">
        <f t="shared" si="3"/>
        <v>1.436313511</v>
      </c>
      <c r="L646" s="113" t="s">
        <v>318</v>
      </c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 t="s">
        <v>316</v>
      </c>
      <c r="B647" s="35">
        <v>43494.0</v>
      </c>
      <c r="C647" s="9">
        <v>26616.25</v>
      </c>
      <c r="D647" s="9">
        <v>26743.85</v>
      </c>
      <c r="E647" s="9">
        <v>26441.55</v>
      </c>
      <c r="F647" s="9">
        <v>26573.4</v>
      </c>
      <c r="G647" s="9">
        <v>26653.05</v>
      </c>
      <c r="H647" s="81">
        <f t="shared" si="5"/>
        <v>-0.1380705023</v>
      </c>
      <c r="I647" s="62" t="str">
        <f t="shared" si="1"/>
        <v>CE</v>
      </c>
      <c r="J647" s="62">
        <f t="shared" si="2"/>
        <v>26700</v>
      </c>
      <c r="K647" s="9">
        <f t="shared" si="3"/>
        <v>0.1609918753</v>
      </c>
      <c r="L647" s="113" t="s">
        <v>320</v>
      </c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 t="s">
        <v>316</v>
      </c>
      <c r="B648" s="35">
        <v>43495.0</v>
      </c>
      <c r="C648" s="9">
        <v>26789.75</v>
      </c>
      <c r="D648" s="9">
        <v>26916.25</v>
      </c>
      <c r="E648" s="9">
        <v>26693.7</v>
      </c>
      <c r="F648" s="9">
        <v>26825.5</v>
      </c>
      <c r="G648" s="9">
        <v>26573.4</v>
      </c>
      <c r="H648" s="81">
        <f t="shared" si="5"/>
        <v>0.8141600247</v>
      </c>
      <c r="I648" s="62" t="str">
        <f t="shared" si="1"/>
        <v>PE</v>
      </c>
      <c r="J648" s="62">
        <f t="shared" si="2"/>
        <v>26700</v>
      </c>
      <c r="K648" s="9">
        <f t="shared" si="3"/>
        <v>-0.1334465607</v>
      </c>
      <c r="L648" s="113" t="s">
        <v>322</v>
      </c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 t="s">
        <v>316</v>
      </c>
      <c r="B649" s="35">
        <v>43496.0</v>
      </c>
      <c r="C649" s="9">
        <v>26969.15</v>
      </c>
      <c r="D649" s="9">
        <v>27325.05</v>
      </c>
      <c r="E649" s="9">
        <v>26891.05</v>
      </c>
      <c r="F649" s="9">
        <v>27295.45</v>
      </c>
      <c r="G649" s="9">
        <v>26825.5</v>
      </c>
      <c r="H649" s="81">
        <f t="shared" si="5"/>
        <v>0.5354979404</v>
      </c>
      <c r="I649" s="62" t="str">
        <f t="shared" si="1"/>
        <v>PE</v>
      </c>
      <c r="J649" s="62">
        <f t="shared" si="2"/>
        <v>26900</v>
      </c>
      <c r="K649" s="9">
        <f t="shared" si="3"/>
        <v>-1.209900942</v>
      </c>
      <c r="L649" s="113" t="s">
        <v>323</v>
      </c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 t="s">
        <v>316</v>
      </c>
      <c r="B650" s="35">
        <v>43497.0</v>
      </c>
      <c r="C650" s="9">
        <v>27334.55</v>
      </c>
      <c r="D650" s="9">
        <v>27533.05</v>
      </c>
      <c r="E650" s="9">
        <v>26930.45</v>
      </c>
      <c r="F650" s="9">
        <v>27085.95</v>
      </c>
      <c r="G650" s="9">
        <v>27295.45</v>
      </c>
      <c r="H650" s="81">
        <f t="shared" si="5"/>
        <v>0.1432473178</v>
      </c>
      <c r="I650" s="62" t="str">
        <f t="shared" si="1"/>
        <v>PE</v>
      </c>
      <c r="J650" s="62">
        <f t="shared" si="2"/>
        <v>27200</v>
      </c>
      <c r="K650" s="9">
        <f t="shared" si="3"/>
        <v>0.9094717125</v>
      </c>
      <c r="L650" s="113" t="s">
        <v>317</v>
      </c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 t="s">
        <v>316</v>
      </c>
      <c r="B651" s="35">
        <v>43500.0</v>
      </c>
      <c r="C651" s="9">
        <v>26974.0</v>
      </c>
      <c r="D651" s="9">
        <v>27243.8</v>
      </c>
      <c r="E651" s="9">
        <v>26825.55</v>
      </c>
      <c r="F651" s="9">
        <v>27186.6</v>
      </c>
      <c r="G651" s="9">
        <v>27085.95</v>
      </c>
      <c r="H651" s="81">
        <f t="shared" si="5"/>
        <v>-0.4133139137</v>
      </c>
      <c r="I651" s="62" t="str">
        <f t="shared" si="1"/>
        <v>CE</v>
      </c>
      <c r="J651" s="62">
        <f t="shared" si="2"/>
        <v>27100</v>
      </c>
      <c r="K651" s="9">
        <f t="shared" si="3"/>
        <v>-0.7881663824</v>
      </c>
      <c r="L651" s="113" t="s">
        <v>318</v>
      </c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 t="s">
        <v>316</v>
      </c>
      <c r="B652" s="35">
        <v>43501.0</v>
      </c>
      <c r="C652" s="9">
        <v>27226.05</v>
      </c>
      <c r="D652" s="9">
        <v>27348.25</v>
      </c>
      <c r="E652" s="9">
        <v>27153.2</v>
      </c>
      <c r="F652" s="9">
        <v>27271.7</v>
      </c>
      <c r="G652" s="9">
        <v>27186.6</v>
      </c>
      <c r="H652" s="81">
        <f t="shared" si="5"/>
        <v>0.1451082519</v>
      </c>
      <c r="I652" s="62" t="str">
        <f t="shared" si="1"/>
        <v>PE</v>
      </c>
      <c r="J652" s="62">
        <f t="shared" si="2"/>
        <v>27100</v>
      </c>
      <c r="K652" s="9">
        <f t="shared" si="3"/>
        <v>-0.1676703011</v>
      </c>
      <c r="L652" s="113" t="s">
        <v>320</v>
      </c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 t="s">
        <v>316</v>
      </c>
      <c r="B653" s="35">
        <v>43502.0</v>
      </c>
      <c r="C653" s="9">
        <v>27326.2</v>
      </c>
      <c r="D653" s="9">
        <v>27428.65</v>
      </c>
      <c r="E653" s="9">
        <v>27294.1</v>
      </c>
      <c r="F653" s="9">
        <v>27402.35</v>
      </c>
      <c r="G653" s="9">
        <v>27271.7</v>
      </c>
      <c r="H653" s="81">
        <f t="shared" si="5"/>
        <v>0.1998408607</v>
      </c>
      <c r="I653" s="62" t="str">
        <f t="shared" si="1"/>
        <v>PE</v>
      </c>
      <c r="J653" s="62">
        <f t="shared" si="2"/>
        <v>27200</v>
      </c>
      <c r="K653" s="9">
        <f t="shared" si="3"/>
        <v>-0.2786702871</v>
      </c>
      <c r="L653" s="113" t="s">
        <v>322</v>
      </c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 t="s">
        <v>316</v>
      </c>
      <c r="B654" s="35">
        <v>43503.0</v>
      </c>
      <c r="C654" s="9">
        <v>27424.1</v>
      </c>
      <c r="D654" s="9">
        <v>27589.75</v>
      </c>
      <c r="E654" s="9">
        <v>27322.95</v>
      </c>
      <c r="F654" s="9">
        <v>27387.15</v>
      </c>
      <c r="G654" s="9">
        <v>27402.35</v>
      </c>
      <c r="H654" s="81">
        <f t="shared" si="5"/>
        <v>0.07937275453</v>
      </c>
      <c r="I654" s="62" t="str">
        <f t="shared" si="1"/>
        <v>PE</v>
      </c>
      <c r="J654" s="62">
        <f t="shared" si="2"/>
        <v>27300</v>
      </c>
      <c r="K654" s="9">
        <f t="shared" si="3"/>
        <v>0.1347355064</v>
      </c>
      <c r="L654" s="113" t="s">
        <v>323</v>
      </c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 t="s">
        <v>316</v>
      </c>
      <c r="B655" s="35">
        <v>43504.0</v>
      </c>
      <c r="C655" s="9">
        <v>27302.65</v>
      </c>
      <c r="D655" s="9">
        <v>27482.1</v>
      </c>
      <c r="E655" s="9">
        <v>27221.25</v>
      </c>
      <c r="F655" s="9">
        <v>27294.4</v>
      </c>
      <c r="G655" s="9">
        <v>27387.15</v>
      </c>
      <c r="H655" s="81">
        <f t="shared" si="5"/>
        <v>-0.3085388586</v>
      </c>
      <c r="I655" s="62" t="str">
        <f t="shared" si="1"/>
        <v>CE</v>
      </c>
      <c r="J655" s="62">
        <f t="shared" si="2"/>
        <v>27400</v>
      </c>
      <c r="K655" s="9">
        <f t="shared" si="3"/>
        <v>0.03021684708</v>
      </c>
      <c r="L655" s="113" t="s">
        <v>317</v>
      </c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 t="s">
        <v>316</v>
      </c>
      <c r="B656" s="35">
        <v>43507.0</v>
      </c>
      <c r="C656" s="9">
        <v>27240.5</v>
      </c>
      <c r="D656" s="9">
        <v>27305.9</v>
      </c>
      <c r="E656" s="9">
        <v>27151.55</v>
      </c>
      <c r="F656" s="9">
        <v>27227.8</v>
      </c>
      <c r="G656" s="9">
        <v>27294.4</v>
      </c>
      <c r="H656" s="81">
        <f t="shared" si="5"/>
        <v>-0.1974764054</v>
      </c>
      <c r="I656" s="62" t="str">
        <f t="shared" si="1"/>
        <v>CE</v>
      </c>
      <c r="J656" s="62">
        <f t="shared" si="2"/>
        <v>27300</v>
      </c>
      <c r="K656" s="9">
        <f t="shared" si="3"/>
        <v>0.04662175804</v>
      </c>
      <c r="L656" s="113" t="s">
        <v>318</v>
      </c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 t="s">
        <v>316</v>
      </c>
      <c r="B657" s="35">
        <v>43508.0</v>
      </c>
      <c r="C657" s="9">
        <v>27166.9</v>
      </c>
      <c r="D657" s="9">
        <v>27286.65</v>
      </c>
      <c r="E657" s="9">
        <v>26988.9</v>
      </c>
      <c r="F657" s="9">
        <v>27010.75</v>
      </c>
      <c r="G657" s="9">
        <v>27227.8</v>
      </c>
      <c r="H657" s="81">
        <f t="shared" si="5"/>
        <v>-0.2236684565</v>
      </c>
      <c r="I657" s="62" t="str">
        <f t="shared" si="1"/>
        <v>CE</v>
      </c>
      <c r="J657" s="62">
        <f t="shared" si="2"/>
        <v>27300</v>
      </c>
      <c r="K657" s="9">
        <f t="shared" si="3"/>
        <v>0.5747803393</v>
      </c>
      <c r="L657" s="113" t="s">
        <v>320</v>
      </c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 t="s">
        <v>316</v>
      </c>
      <c r="B658" s="35">
        <v>43509.0</v>
      </c>
      <c r="C658" s="9">
        <v>27068.85</v>
      </c>
      <c r="D658" s="9">
        <v>27108.0</v>
      </c>
      <c r="E658" s="9">
        <v>26839.05</v>
      </c>
      <c r="F658" s="9">
        <v>26885.4</v>
      </c>
      <c r="G658" s="9">
        <v>27010.75</v>
      </c>
      <c r="H658" s="81">
        <f t="shared" si="5"/>
        <v>0.2150995437</v>
      </c>
      <c r="I658" s="62" t="str">
        <f t="shared" si="1"/>
        <v>PE</v>
      </c>
      <c r="J658" s="62">
        <f t="shared" si="2"/>
        <v>27000</v>
      </c>
      <c r="K658" s="9">
        <f t="shared" si="3"/>
        <v>0.677716268</v>
      </c>
      <c r="L658" s="113" t="s">
        <v>322</v>
      </c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 t="s">
        <v>316</v>
      </c>
      <c r="B659" s="35">
        <v>43510.0</v>
      </c>
      <c r="C659" s="9">
        <v>26978.0</v>
      </c>
      <c r="D659" s="9">
        <v>27030.0</v>
      </c>
      <c r="E659" s="9">
        <v>26818.05</v>
      </c>
      <c r="F659" s="9">
        <v>26970.6</v>
      </c>
      <c r="G659" s="9">
        <v>26885.4</v>
      </c>
      <c r="H659" s="81">
        <f t="shared" si="5"/>
        <v>0.3444248551</v>
      </c>
      <c r="I659" s="62" t="str">
        <f t="shared" si="1"/>
        <v>PE</v>
      </c>
      <c r="J659" s="62">
        <f t="shared" si="2"/>
        <v>26900</v>
      </c>
      <c r="K659" s="9">
        <f t="shared" si="3"/>
        <v>0.02742975758</v>
      </c>
      <c r="L659" s="113" t="s">
        <v>323</v>
      </c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 t="s">
        <v>316</v>
      </c>
      <c r="B660" s="35">
        <v>43511.0</v>
      </c>
      <c r="C660" s="9">
        <v>27017.2</v>
      </c>
      <c r="D660" s="9">
        <v>27029.95</v>
      </c>
      <c r="E660" s="9">
        <v>26635.25</v>
      </c>
      <c r="F660" s="9">
        <v>26794.25</v>
      </c>
      <c r="G660" s="9">
        <v>26970.6</v>
      </c>
      <c r="H660" s="81">
        <f t="shared" si="5"/>
        <v>0.1727807316</v>
      </c>
      <c r="I660" s="62" t="str">
        <f t="shared" si="1"/>
        <v>PE</v>
      </c>
      <c r="J660" s="62">
        <f t="shared" si="2"/>
        <v>26900</v>
      </c>
      <c r="K660" s="9">
        <f t="shared" si="3"/>
        <v>0.8252150482</v>
      </c>
      <c r="L660" s="113" t="s">
        <v>317</v>
      </c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 t="s">
        <v>316</v>
      </c>
      <c r="B661" s="35">
        <v>43514.0</v>
      </c>
      <c r="C661" s="9">
        <v>26754.6</v>
      </c>
      <c r="D661" s="9">
        <v>26829.95</v>
      </c>
      <c r="E661" s="9">
        <v>26617.7</v>
      </c>
      <c r="F661" s="9">
        <v>26654.25</v>
      </c>
      <c r="G661" s="9">
        <v>26794.25</v>
      </c>
      <c r="H661" s="81">
        <f t="shared" si="5"/>
        <v>-0.1479795105</v>
      </c>
      <c r="I661" s="62" t="str">
        <f t="shared" si="1"/>
        <v>CE</v>
      </c>
      <c r="J661" s="62">
        <f t="shared" si="2"/>
        <v>26900</v>
      </c>
      <c r="K661" s="9">
        <f t="shared" si="3"/>
        <v>0.3750756879</v>
      </c>
      <c r="L661" s="113" t="s">
        <v>318</v>
      </c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 t="s">
        <v>316</v>
      </c>
      <c r="B662" s="35">
        <v>43515.0</v>
      </c>
      <c r="C662" s="9">
        <v>26666.55</v>
      </c>
      <c r="D662" s="9">
        <v>26996.45</v>
      </c>
      <c r="E662" s="9">
        <v>26625.6</v>
      </c>
      <c r="F662" s="9">
        <v>26684.85</v>
      </c>
      <c r="G662" s="9">
        <v>26654.25</v>
      </c>
      <c r="H662" s="81">
        <f t="shared" si="5"/>
        <v>0.04614648696</v>
      </c>
      <c r="I662" s="62" t="str">
        <f t="shared" si="1"/>
        <v>PE</v>
      </c>
      <c r="J662" s="62">
        <f t="shared" si="2"/>
        <v>26600</v>
      </c>
      <c r="K662" s="9">
        <f t="shared" si="3"/>
        <v>-0.06862530024</v>
      </c>
      <c r="L662" s="113" t="s">
        <v>320</v>
      </c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 t="s">
        <v>316</v>
      </c>
      <c r="B663" s="35">
        <v>43516.0</v>
      </c>
      <c r="C663" s="9">
        <v>26786.0</v>
      </c>
      <c r="D663" s="9">
        <v>26985.5</v>
      </c>
      <c r="E663" s="9">
        <v>26732.65</v>
      </c>
      <c r="F663" s="9">
        <v>26955.5</v>
      </c>
      <c r="G663" s="9">
        <v>26684.85</v>
      </c>
      <c r="H663" s="81">
        <f t="shared" si="5"/>
        <v>0.3790540325</v>
      </c>
      <c r="I663" s="62" t="str">
        <f t="shared" si="1"/>
        <v>PE</v>
      </c>
      <c r="J663" s="62">
        <f t="shared" si="2"/>
        <v>26700</v>
      </c>
      <c r="K663" s="9">
        <f t="shared" si="3"/>
        <v>-0.6327932502</v>
      </c>
      <c r="L663" s="113" t="s">
        <v>322</v>
      </c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 t="s">
        <v>316</v>
      </c>
      <c r="B664" s="35">
        <v>43517.0</v>
      </c>
      <c r="C664" s="9">
        <v>26994.75</v>
      </c>
      <c r="D664" s="9">
        <v>27100.9</v>
      </c>
      <c r="E664" s="9">
        <v>26973.0</v>
      </c>
      <c r="F664" s="9">
        <v>27052.4</v>
      </c>
      <c r="G664" s="9">
        <v>26955.5</v>
      </c>
      <c r="H664" s="81">
        <f t="shared" si="5"/>
        <v>0.1456103578</v>
      </c>
      <c r="I664" s="62" t="str">
        <f t="shared" si="1"/>
        <v>PE</v>
      </c>
      <c r="J664" s="62">
        <f t="shared" si="2"/>
        <v>26900</v>
      </c>
      <c r="K664" s="9">
        <f t="shared" si="3"/>
        <v>-0.2135600441</v>
      </c>
      <c r="L664" s="113" t="s">
        <v>323</v>
      </c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 t="s">
        <v>316</v>
      </c>
      <c r="B665" s="35">
        <v>43518.0</v>
      </c>
      <c r="C665" s="9">
        <v>26960.05</v>
      </c>
      <c r="D665" s="9">
        <v>26997.35</v>
      </c>
      <c r="E665" s="9">
        <v>26847.8</v>
      </c>
      <c r="F665" s="9">
        <v>26867.55</v>
      </c>
      <c r="G665" s="9">
        <v>27052.4</v>
      </c>
      <c r="H665" s="81">
        <f t="shared" si="5"/>
        <v>-0.3413745176</v>
      </c>
      <c r="I665" s="62" t="str">
        <f t="shared" si="1"/>
        <v>CE</v>
      </c>
      <c r="J665" s="62">
        <f t="shared" si="2"/>
        <v>27100</v>
      </c>
      <c r="K665" s="9">
        <f t="shared" si="3"/>
        <v>0.3431002539</v>
      </c>
      <c r="L665" s="113" t="s">
        <v>317</v>
      </c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 t="s">
        <v>316</v>
      </c>
      <c r="B666" s="35">
        <v>43521.0</v>
      </c>
      <c r="C666" s="9">
        <v>26934.2</v>
      </c>
      <c r="D666" s="9">
        <v>27197.1</v>
      </c>
      <c r="E666" s="9">
        <v>26932.65</v>
      </c>
      <c r="F666" s="9">
        <v>27159.25</v>
      </c>
      <c r="G666" s="9">
        <v>26867.55</v>
      </c>
      <c r="H666" s="81">
        <f t="shared" si="5"/>
        <v>0.248068767</v>
      </c>
      <c r="I666" s="62" t="str">
        <f t="shared" si="1"/>
        <v>PE</v>
      </c>
      <c r="J666" s="62">
        <f t="shared" si="2"/>
        <v>26800</v>
      </c>
      <c r="K666" s="9">
        <f t="shared" si="3"/>
        <v>-0.8355547965</v>
      </c>
      <c r="L666" s="113" t="s">
        <v>318</v>
      </c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 t="s">
        <v>316</v>
      </c>
      <c r="B667" s="35">
        <v>43522.0</v>
      </c>
      <c r="C667" s="9">
        <v>26853.8</v>
      </c>
      <c r="D667" s="9">
        <v>27127.25</v>
      </c>
      <c r="E667" s="9">
        <v>26736.6</v>
      </c>
      <c r="F667" s="9">
        <v>26952.95</v>
      </c>
      <c r="G667" s="9">
        <v>27159.25</v>
      </c>
      <c r="H667" s="81">
        <f t="shared" si="5"/>
        <v>-1.124662868</v>
      </c>
      <c r="I667" s="62" t="str">
        <f t="shared" si="1"/>
        <v>CE</v>
      </c>
      <c r="J667" s="62">
        <f t="shared" si="2"/>
        <v>27000</v>
      </c>
      <c r="K667" s="9">
        <f t="shared" si="3"/>
        <v>-0.3692214882</v>
      </c>
      <c r="L667" s="113" t="s">
        <v>320</v>
      </c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 t="s">
        <v>316</v>
      </c>
      <c r="B668" s="35">
        <v>43523.0</v>
      </c>
      <c r="C668" s="9">
        <v>27078.1</v>
      </c>
      <c r="D668" s="9">
        <v>27189.45</v>
      </c>
      <c r="E668" s="9">
        <v>26719.4</v>
      </c>
      <c r="F668" s="9">
        <v>26799.3</v>
      </c>
      <c r="G668" s="9">
        <v>26952.95</v>
      </c>
      <c r="H668" s="81">
        <f t="shared" si="5"/>
        <v>0.4643276524</v>
      </c>
      <c r="I668" s="62" t="str">
        <f t="shared" si="1"/>
        <v>PE</v>
      </c>
      <c r="J668" s="62">
        <f t="shared" si="2"/>
        <v>27000</v>
      </c>
      <c r="K668" s="9">
        <f t="shared" si="3"/>
        <v>1.029614338</v>
      </c>
      <c r="L668" s="113" t="s">
        <v>322</v>
      </c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 t="s">
        <v>316</v>
      </c>
      <c r="B669" s="35">
        <v>43524.0</v>
      </c>
      <c r="C669" s="9">
        <v>26878.0</v>
      </c>
      <c r="D669" s="9">
        <v>26920.5</v>
      </c>
      <c r="E669" s="9">
        <v>26762.55</v>
      </c>
      <c r="F669" s="9">
        <v>26789.9</v>
      </c>
      <c r="G669" s="9">
        <v>26799.3</v>
      </c>
      <c r="H669" s="81">
        <f t="shared" si="5"/>
        <v>0.2936643868</v>
      </c>
      <c r="I669" s="62" t="str">
        <f t="shared" si="1"/>
        <v>PE</v>
      </c>
      <c r="J669" s="62">
        <f t="shared" si="2"/>
        <v>26800</v>
      </c>
      <c r="K669" s="9">
        <f t="shared" si="3"/>
        <v>0.3277773644</v>
      </c>
      <c r="L669" s="113" t="s">
        <v>323</v>
      </c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30" t="s">
        <v>316</v>
      </c>
      <c r="B670" s="35">
        <v>43525.0</v>
      </c>
      <c r="C670" s="9">
        <v>26941.0</v>
      </c>
      <c r="D670" s="9">
        <v>27076.55</v>
      </c>
      <c r="E670" s="9">
        <v>26928.9</v>
      </c>
      <c r="F670" s="30">
        <v>27043.9</v>
      </c>
      <c r="G670" s="30">
        <v>26789.9</v>
      </c>
      <c r="H670" s="81">
        <f t="shared" si="5"/>
        <v>0.5640185294</v>
      </c>
      <c r="I670" s="62" t="str">
        <f t="shared" si="1"/>
        <v>PE</v>
      </c>
      <c r="J670" s="62">
        <f t="shared" si="2"/>
        <v>26800</v>
      </c>
      <c r="K670" s="9">
        <f t="shared" si="3"/>
        <v>-0.3819457333</v>
      </c>
      <c r="L670" s="113" t="s">
        <v>317</v>
      </c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30" t="s">
        <v>316</v>
      </c>
      <c r="B671" s="35">
        <v>43529.0</v>
      </c>
      <c r="C671" s="9">
        <v>27068.15</v>
      </c>
      <c r="D671" s="9">
        <v>27580.75</v>
      </c>
      <c r="E671" s="9">
        <v>26958.1</v>
      </c>
      <c r="F671" s="30">
        <v>27554.05</v>
      </c>
      <c r="G671" s="30">
        <v>27043.9</v>
      </c>
      <c r="H671" s="81">
        <f t="shared" si="5"/>
        <v>0.08966901963</v>
      </c>
      <c r="I671" s="62" t="str">
        <f t="shared" si="1"/>
        <v>PE</v>
      </c>
      <c r="J671" s="62">
        <f t="shared" si="2"/>
        <v>27000</v>
      </c>
      <c r="K671" s="9">
        <f t="shared" si="3"/>
        <v>-1.795098668</v>
      </c>
      <c r="L671" s="113" t="s">
        <v>320</v>
      </c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30" t="s">
        <v>316</v>
      </c>
      <c r="B672" s="35">
        <v>43530.0</v>
      </c>
      <c r="C672" s="9">
        <v>27618.1</v>
      </c>
      <c r="D672" s="9">
        <v>27681.65</v>
      </c>
      <c r="E672" s="9">
        <v>27492.05</v>
      </c>
      <c r="F672" s="30">
        <v>27625.65</v>
      </c>
      <c r="G672" s="30">
        <v>27554.05</v>
      </c>
      <c r="H672" s="81">
        <f t="shared" si="5"/>
        <v>0.2324522166</v>
      </c>
      <c r="I672" s="62" t="str">
        <f t="shared" si="1"/>
        <v>PE</v>
      </c>
      <c r="J672" s="62">
        <f t="shared" si="2"/>
        <v>27500</v>
      </c>
      <c r="K672" s="9">
        <f t="shared" si="3"/>
        <v>-0.02733714484</v>
      </c>
      <c r="L672" s="113" t="s">
        <v>322</v>
      </c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30" t="s">
        <v>316</v>
      </c>
      <c r="B673" s="35">
        <v>43531.0</v>
      </c>
      <c r="C673" s="9">
        <v>27661.0</v>
      </c>
      <c r="D673" s="9">
        <v>27815.5</v>
      </c>
      <c r="E673" s="9">
        <v>27560.0</v>
      </c>
      <c r="F673" s="30">
        <v>27764.6</v>
      </c>
      <c r="G673" s="30">
        <v>27625.65</v>
      </c>
      <c r="H673" s="81">
        <f t="shared" si="5"/>
        <v>0.1279607901</v>
      </c>
      <c r="I673" s="62" t="str">
        <f t="shared" si="1"/>
        <v>PE</v>
      </c>
      <c r="J673" s="62">
        <f t="shared" si="2"/>
        <v>27600</v>
      </c>
      <c r="K673" s="9">
        <f t="shared" si="3"/>
        <v>-0.3745345432</v>
      </c>
      <c r="L673" s="113" t="s">
        <v>323</v>
      </c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30" t="s">
        <v>316</v>
      </c>
      <c r="B674" s="35">
        <v>43532.0</v>
      </c>
      <c r="C674" s="9">
        <v>27686.15</v>
      </c>
      <c r="D674" s="9">
        <v>27811.35</v>
      </c>
      <c r="E674" s="9">
        <v>27645.4</v>
      </c>
      <c r="F674" s="30">
        <v>27761.8</v>
      </c>
      <c r="G674" s="30">
        <v>27764.6</v>
      </c>
      <c r="H674" s="81">
        <f t="shared" si="5"/>
        <v>-0.2825540436</v>
      </c>
      <c r="I674" s="62" t="str">
        <f t="shared" si="1"/>
        <v>CE</v>
      </c>
      <c r="J674" s="62">
        <f t="shared" si="2"/>
        <v>27800</v>
      </c>
      <c r="K674" s="9">
        <f t="shared" si="3"/>
        <v>-0.2732413138</v>
      </c>
      <c r="L674" s="113" t="s">
        <v>317</v>
      </c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30" t="s">
        <v>316</v>
      </c>
      <c r="B675" s="35">
        <v>43535.0</v>
      </c>
      <c r="C675" s="9">
        <v>27840.1</v>
      </c>
      <c r="D675" s="9">
        <v>28035.6</v>
      </c>
      <c r="E675" s="9">
        <v>27791.25</v>
      </c>
      <c r="F675" s="30">
        <v>27966.65</v>
      </c>
      <c r="G675" s="30">
        <v>27761.8</v>
      </c>
      <c r="H675" s="81">
        <f t="shared" si="5"/>
        <v>0.2820422307</v>
      </c>
      <c r="I675" s="62" t="str">
        <f t="shared" si="1"/>
        <v>PE</v>
      </c>
      <c r="J675" s="62">
        <f t="shared" si="2"/>
        <v>27700</v>
      </c>
      <c r="K675" s="9">
        <f t="shared" si="3"/>
        <v>-0.4545601489</v>
      </c>
      <c r="L675" s="113" t="s">
        <v>318</v>
      </c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30" t="s">
        <v>316</v>
      </c>
      <c r="B676" s="35">
        <v>43536.0</v>
      </c>
      <c r="C676" s="9">
        <v>28168.2</v>
      </c>
      <c r="D676" s="9">
        <v>28488.1</v>
      </c>
      <c r="E676" s="9">
        <v>28142.25</v>
      </c>
      <c r="F676" s="30">
        <v>28443.7</v>
      </c>
      <c r="G676" s="30">
        <v>27966.65</v>
      </c>
      <c r="H676" s="81">
        <f t="shared" si="5"/>
        <v>0.7206798097</v>
      </c>
      <c r="I676" s="62" t="str">
        <f t="shared" si="1"/>
        <v>PE</v>
      </c>
      <c r="J676" s="62">
        <f t="shared" si="2"/>
        <v>28100</v>
      </c>
      <c r="K676" s="9">
        <f t="shared" si="3"/>
        <v>-0.9780532657</v>
      </c>
      <c r="L676" s="113" t="s">
        <v>320</v>
      </c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30" t="s">
        <v>316</v>
      </c>
      <c r="B677" s="35">
        <v>43537.0</v>
      </c>
      <c r="C677" s="9">
        <v>28480.3</v>
      </c>
      <c r="D677" s="9">
        <v>28927.7</v>
      </c>
      <c r="E677" s="9">
        <v>28353.65</v>
      </c>
      <c r="F677" s="30">
        <v>28884.3</v>
      </c>
      <c r="G677" s="30">
        <v>28443.7</v>
      </c>
      <c r="H677" s="81">
        <f t="shared" si="5"/>
        <v>0.1286752427</v>
      </c>
      <c r="I677" s="62" t="str">
        <f t="shared" si="1"/>
        <v>PE</v>
      </c>
      <c r="J677" s="62">
        <f t="shared" si="2"/>
        <v>28400</v>
      </c>
      <c r="K677" s="9">
        <f t="shared" si="3"/>
        <v>-1.418524384</v>
      </c>
      <c r="L677" s="113" t="s">
        <v>322</v>
      </c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30" t="s">
        <v>316</v>
      </c>
      <c r="B678" s="35">
        <v>43538.0</v>
      </c>
      <c r="C678" s="9">
        <v>29028.9</v>
      </c>
      <c r="D678" s="9">
        <v>29070.35</v>
      </c>
      <c r="E678" s="9">
        <v>28819.75</v>
      </c>
      <c r="F678" s="30">
        <v>28923.1</v>
      </c>
      <c r="G678" s="30">
        <v>28884.3</v>
      </c>
      <c r="H678" s="81">
        <f t="shared" si="5"/>
        <v>0.5006179828</v>
      </c>
      <c r="I678" s="62" t="str">
        <f t="shared" si="1"/>
        <v>PE</v>
      </c>
      <c r="J678" s="62">
        <f t="shared" si="2"/>
        <v>28900</v>
      </c>
      <c r="K678" s="9">
        <f t="shared" si="3"/>
        <v>0.3644643786</v>
      </c>
      <c r="L678" s="113" t="s">
        <v>323</v>
      </c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30" t="s">
        <v>316</v>
      </c>
      <c r="B679" s="35">
        <v>43539.0</v>
      </c>
      <c r="C679" s="9">
        <v>29007.0</v>
      </c>
      <c r="D679" s="9">
        <v>29520.7</v>
      </c>
      <c r="E679" s="9">
        <v>28990.85</v>
      </c>
      <c r="F679" s="30">
        <v>29381.45</v>
      </c>
      <c r="G679" s="30">
        <v>28923.1</v>
      </c>
      <c r="H679" s="81">
        <f t="shared" si="5"/>
        <v>0.2900795558</v>
      </c>
      <c r="I679" s="62" t="str">
        <f t="shared" si="1"/>
        <v>PE</v>
      </c>
      <c r="J679" s="62">
        <f t="shared" si="2"/>
        <v>28900</v>
      </c>
      <c r="K679" s="9">
        <f t="shared" si="3"/>
        <v>-1.290895301</v>
      </c>
      <c r="L679" s="113" t="s">
        <v>317</v>
      </c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30" t="s">
        <v>316</v>
      </c>
      <c r="B680" s="35">
        <v>43542.0</v>
      </c>
      <c r="C680" s="9">
        <v>29521.6</v>
      </c>
      <c r="D680" s="9">
        <v>29812.0</v>
      </c>
      <c r="E680" s="9">
        <v>29361.65</v>
      </c>
      <c r="F680" s="30">
        <v>29596.1</v>
      </c>
      <c r="G680" s="30">
        <v>29381.45</v>
      </c>
      <c r="H680" s="81">
        <f t="shared" si="5"/>
        <v>0.4770016456</v>
      </c>
      <c r="I680" s="62" t="str">
        <f t="shared" si="1"/>
        <v>PE</v>
      </c>
      <c r="J680" s="62">
        <f t="shared" si="2"/>
        <v>29400</v>
      </c>
      <c r="K680" s="9">
        <f t="shared" si="3"/>
        <v>-0.2523575958</v>
      </c>
      <c r="L680" s="113" t="s">
        <v>318</v>
      </c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30" t="s">
        <v>316</v>
      </c>
      <c r="B681" s="35">
        <v>43543.0</v>
      </c>
      <c r="C681" s="9">
        <v>29702.6</v>
      </c>
      <c r="D681" s="9">
        <v>29799.75</v>
      </c>
      <c r="E681" s="9">
        <v>29547.7</v>
      </c>
      <c r="F681" s="30">
        <v>29767.85</v>
      </c>
      <c r="G681" s="30">
        <v>29596.1</v>
      </c>
      <c r="H681" s="81">
        <f t="shared" si="5"/>
        <v>0.3598447093</v>
      </c>
      <c r="I681" s="62" t="str">
        <f t="shared" si="1"/>
        <v>PE</v>
      </c>
      <c r="J681" s="62">
        <f t="shared" si="2"/>
        <v>29600</v>
      </c>
      <c r="K681" s="9">
        <f t="shared" si="3"/>
        <v>-0.2196777386</v>
      </c>
      <c r="L681" s="113" t="s">
        <v>320</v>
      </c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30" t="s">
        <v>316</v>
      </c>
      <c r="B682" s="35">
        <v>43544.0</v>
      </c>
      <c r="C682" s="9">
        <v>29769.65</v>
      </c>
      <c r="D682" s="9">
        <v>29885.2</v>
      </c>
      <c r="E682" s="9">
        <v>29633.5</v>
      </c>
      <c r="F682" s="30">
        <v>29832.2</v>
      </c>
      <c r="G682" s="30">
        <v>29767.85</v>
      </c>
      <c r="H682" s="81">
        <f t="shared" si="5"/>
        <v>0.006046792093</v>
      </c>
      <c r="I682" s="62" t="str">
        <f t="shared" si="1"/>
        <v>PE</v>
      </c>
      <c r="J682" s="62">
        <f t="shared" si="2"/>
        <v>29700</v>
      </c>
      <c r="K682" s="9">
        <f t="shared" si="3"/>
        <v>-0.2101133201</v>
      </c>
      <c r="L682" s="113" t="s">
        <v>322</v>
      </c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30" t="s">
        <v>316</v>
      </c>
      <c r="B683" s="35">
        <v>43546.0</v>
      </c>
      <c r="C683" s="9">
        <v>29920.75</v>
      </c>
      <c r="D683" s="9">
        <v>30008.1</v>
      </c>
      <c r="E683" s="9">
        <v>29508.7</v>
      </c>
      <c r="F683" s="30">
        <v>29582.5</v>
      </c>
      <c r="G683" s="30">
        <v>29832.2</v>
      </c>
      <c r="H683" s="81">
        <f t="shared" si="5"/>
        <v>0.2968269186</v>
      </c>
      <c r="I683" s="62" t="str">
        <f t="shared" si="1"/>
        <v>PE</v>
      </c>
      <c r="J683" s="62">
        <f t="shared" si="2"/>
        <v>29800</v>
      </c>
      <c r="K683" s="9">
        <f t="shared" si="3"/>
        <v>1.130486368</v>
      </c>
      <c r="L683" s="113" t="s">
        <v>317</v>
      </c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30" t="s">
        <v>316</v>
      </c>
      <c r="B684" s="35">
        <v>43549.0</v>
      </c>
      <c r="C684" s="9">
        <v>29329.4</v>
      </c>
      <c r="D684" s="9">
        <v>29329.4</v>
      </c>
      <c r="E684" s="9">
        <v>29156.25</v>
      </c>
      <c r="F684" s="30">
        <v>29281.2</v>
      </c>
      <c r="G684" s="30">
        <v>29582.5</v>
      </c>
      <c r="H684" s="81">
        <f t="shared" si="5"/>
        <v>-0.8555733964</v>
      </c>
      <c r="I684" s="62" t="str">
        <f t="shared" si="1"/>
        <v>CE</v>
      </c>
      <c r="J684" s="62">
        <f t="shared" si="2"/>
        <v>29400</v>
      </c>
      <c r="K684" s="9">
        <f t="shared" si="3"/>
        <v>0.1643402183</v>
      </c>
      <c r="L684" s="113" t="s">
        <v>318</v>
      </c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30" t="s">
        <v>316</v>
      </c>
      <c r="B685" s="35">
        <v>43550.0</v>
      </c>
      <c r="C685" s="9">
        <v>29300.4</v>
      </c>
      <c r="D685" s="9">
        <v>29950.15</v>
      </c>
      <c r="E685" s="9">
        <v>29278.5</v>
      </c>
      <c r="F685" s="30">
        <v>29882.15</v>
      </c>
      <c r="G685" s="30">
        <v>29281.2</v>
      </c>
      <c r="H685" s="81">
        <f t="shared" si="5"/>
        <v>0.06557108315</v>
      </c>
      <c r="I685" s="62" t="str">
        <f t="shared" si="1"/>
        <v>PE</v>
      </c>
      <c r="J685" s="62">
        <f t="shared" si="2"/>
        <v>29200</v>
      </c>
      <c r="K685" s="9">
        <f t="shared" si="3"/>
        <v>-1.985467775</v>
      </c>
      <c r="L685" s="113" t="s">
        <v>320</v>
      </c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30" t="s">
        <v>316</v>
      </c>
      <c r="B686" s="35">
        <v>43551.0</v>
      </c>
      <c r="C686" s="9">
        <v>30034.15</v>
      </c>
      <c r="D686" s="9">
        <v>30262.55</v>
      </c>
      <c r="E686" s="9">
        <v>29790.25</v>
      </c>
      <c r="F686" s="30">
        <v>30019.8</v>
      </c>
      <c r="G686" s="30">
        <v>29882.15</v>
      </c>
      <c r="H686" s="81">
        <f t="shared" si="5"/>
        <v>0.5086648718</v>
      </c>
      <c r="I686" s="62" t="str">
        <f t="shared" si="1"/>
        <v>PE</v>
      </c>
      <c r="J686" s="62">
        <f t="shared" si="2"/>
        <v>29900</v>
      </c>
      <c r="K686" s="9">
        <f t="shared" si="3"/>
        <v>0.04777894497</v>
      </c>
      <c r="L686" s="113" t="s">
        <v>322</v>
      </c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30" t="s">
        <v>316</v>
      </c>
      <c r="B687" s="35">
        <v>43552.0</v>
      </c>
      <c r="C687" s="9">
        <v>30064.8</v>
      </c>
      <c r="D687" s="9">
        <v>30496.05</v>
      </c>
      <c r="E687" s="9">
        <v>29969.1</v>
      </c>
      <c r="F687" s="30">
        <v>30420.55</v>
      </c>
      <c r="G687" s="30">
        <v>30019.8</v>
      </c>
      <c r="H687" s="81">
        <f t="shared" si="5"/>
        <v>0.1499010653</v>
      </c>
      <c r="I687" s="62" t="str">
        <f t="shared" si="1"/>
        <v>PE</v>
      </c>
      <c r="J687" s="62">
        <f t="shared" si="2"/>
        <v>30000</v>
      </c>
      <c r="K687" s="9">
        <f t="shared" si="3"/>
        <v>-1.183277454</v>
      </c>
      <c r="L687" s="113" t="s">
        <v>323</v>
      </c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30" t="s">
        <v>316</v>
      </c>
      <c r="B688" s="35">
        <v>43553.0</v>
      </c>
      <c r="C688" s="9">
        <v>30480.35</v>
      </c>
      <c r="D688" s="9">
        <v>30499.15</v>
      </c>
      <c r="E688" s="9">
        <v>30235.9</v>
      </c>
      <c r="F688" s="30">
        <v>30426.8</v>
      </c>
      <c r="G688" s="30">
        <v>30420.55</v>
      </c>
      <c r="H688" s="81">
        <f t="shared" si="5"/>
        <v>0.1965776424</v>
      </c>
      <c r="I688" s="62" t="str">
        <f t="shared" si="1"/>
        <v>PE</v>
      </c>
      <c r="J688" s="62">
        <f t="shared" si="2"/>
        <v>30400</v>
      </c>
      <c r="K688" s="9">
        <f t="shared" si="3"/>
        <v>0.175686959</v>
      </c>
      <c r="L688" s="113" t="s">
        <v>317</v>
      </c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30" t="s">
        <v>316</v>
      </c>
      <c r="B689" s="35">
        <v>43556.0</v>
      </c>
      <c r="C689" s="9">
        <v>30537.6</v>
      </c>
      <c r="D689" s="9">
        <v>30648.1</v>
      </c>
      <c r="E689" s="9">
        <v>30218.35</v>
      </c>
      <c r="F689" s="30">
        <v>30326.5</v>
      </c>
      <c r="G689" s="30">
        <v>30426.8</v>
      </c>
      <c r="H689" s="81">
        <f t="shared" si="5"/>
        <v>0.3641526549</v>
      </c>
      <c r="I689" s="62" t="str">
        <f t="shared" si="1"/>
        <v>PE</v>
      </c>
      <c r="J689" s="62">
        <f t="shared" si="2"/>
        <v>30400</v>
      </c>
      <c r="K689" s="9">
        <f t="shared" si="3"/>
        <v>0.6912789479</v>
      </c>
      <c r="L689" s="113" t="s">
        <v>318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30" t="s">
        <v>316</v>
      </c>
      <c r="B690" s="35">
        <v>43557.0</v>
      </c>
      <c r="C690" s="9">
        <v>30450.1</v>
      </c>
      <c r="D690" s="9">
        <v>30452.9</v>
      </c>
      <c r="E690" s="9">
        <v>30155.85</v>
      </c>
      <c r="F690" s="30">
        <v>30354.25</v>
      </c>
      <c r="G690" s="30">
        <v>30326.5</v>
      </c>
      <c r="H690" s="81">
        <f t="shared" si="5"/>
        <v>0.4075643414</v>
      </c>
      <c r="I690" s="62" t="str">
        <f t="shared" si="1"/>
        <v>PE</v>
      </c>
      <c r="J690" s="62">
        <f t="shared" si="2"/>
        <v>30400</v>
      </c>
      <c r="K690" s="9">
        <f t="shared" si="3"/>
        <v>0.3147772914</v>
      </c>
      <c r="L690" s="113" t="s">
        <v>320</v>
      </c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30" t="s">
        <v>316</v>
      </c>
      <c r="B691" s="35">
        <v>43558.0</v>
      </c>
      <c r="C691" s="9">
        <v>30440.85</v>
      </c>
      <c r="D691" s="9">
        <v>30602.55</v>
      </c>
      <c r="E691" s="9">
        <v>30036.25</v>
      </c>
      <c r="F691" s="30">
        <v>30093.3</v>
      </c>
      <c r="G691" s="30">
        <v>30354.25</v>
      </c>
      <c r="H691" s="81">
        <f t="shared" si="5"/>
        <v>0.2852977754</v>
      </c>
      <c r="I691" s="62" t="str">
        <f t="shared" si="1"/>
        <v>PE</v>
      </c>
      <c r="J691" s="62">
        <f t="shared" si="2"/>
        <v>30300</v>
      </c>
      <c r="K691" s="9">
        <f t="shared" si="3"/>
        <v>1.141722389</v>
      </c>
      <c r="L691" s="113" t="s">
        <v>322</v>
      </c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30" t="s">
        <v>316</v>
      </c>
      <c r="B692" s="35">
        <v>43559.0</v>
      </c>
      <c r="C692" s="9">
        <v>30147.3</v>
      </c>
      <c r="D692" s="9">
        <v>30245.7</v>
      </c>
      <c r="E692" s="9">
        <v>29809.9</v>
      </c>
      <c r="F692" s="30">
        <v>29904.9</v>
      </c>
      <c r="G692" s="30">
        <v>30093.3</v>
      </c>
      <c r="H692" s="81">
        <f t="shared" si="5"/>
        <v>0.1794419356</v>
      </c>
      <c r="I692" s="62" t="str">
        <f t="shared" si="1"/>
        <v>PE</v>
      </c>
      <c r="J692" s="62">
        <f t="shared" si="2"/>
        <v>30000</v>
      </c>
      <c r="K692" s="9">
        <f t="shared" si="3"/>
        <v>0.8040521042</v>
      </c>
      <c r="L692" s="113" t="s">
        <v>323</v>
      </c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30" t="s">
        <v>316</v>
      </c>
      <c r="B693" s="35">
        <v>43560.0</v>
      </c>
      <c r="C693" s="9">
        <v>30002.85</v>
      </c>
      <c r="D693" s="9">
        <v>30174.0</v>
      </c>
      <c r="E693" s="9">
        <v>29850.0</v>
      </c>
      <c r="F693" s="30">
        <v>30084.65</v>
      </c>
      <c r="G693" s="30">
        <v>29904.9</v>
      </c>
      <c r="H693" s="81">
        <f t="shared" si="5"/>
        <v>0.3275382964</v>
      </c>
      <c r="I693" s="62" t="str">
        <f t="shared" si="1"/>
        <v>PE</v>
      </c>
      <c r="J693" s="62">
        <f t="shared" si="2"/>
        <v>29900</v>
      </c>
      <c r="K693" s="9">
        <f t="shared" si="3"/>
        <v>-0.2726407658</v>
      </c>
      <c r="L693" s="113" t="s">
        <v>317</v>
      </c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30" t="s">
        <v>316</v>
      </c>
      <c r="B694" s="35">
        <v>43563.0</v>
      </c>
      <c r="C694" s="9">
        <v>30201.5</v>
      </c>
      <c r="D694" s="9">
        <v>30232.05</v>
      </c>
      <c r="E694" s="9">
        <v>29716.6</v>
      </c>
      <c r="F694" s="30">
        <v>29845.3</v>
      </c>
      <c r="G694" s="30">
        <v>30084.65</v>
      </c>
      <c r="H694" s="81">
        <f t="shared" si="5"/>
        <v>0.3884040532</v>
      </c>
      <c r="I694" s="62" t="str">
        <f t="shared" si="1"/>
        <v>PE</v>
      </c>
      <c r="J694" s="62">
        <f t="shared" si="2"/>
        <v>30100</v>
      </c>
      <c r="K694" s="9">
        <f t="shared" si="3"/>
        <v>1.179411619</v>
      </c>
      <c r="L694" s="113" t="s">
        <v>318</v>
      </c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30" t="s">
        <v>316</v>
      </c>
      <c r="B695" s="35">
        <v>43564.0</v>
      </c>
      <c r="C695" s="9">
        <v>29901.5</v>
      </c>
      <c r="D695" s="9">
        <v>30165.05</v>
      </c>
      <c r="E695" s="9">
        <v>29703.55</v>
      </c>
      <c r="F695" s="30">
        <v>30113.85</v>
      </c>
      <c r="G695" s="30">
        <v>29845.3</v>
      </c>
      <c r="H695" s="81">
        <f t="shared" si="5"/>
        <v>0.1883043561</v>
      </c>
      <c r="I695" s="62" t="str">
        <f t="shared" si="1"/>
        <v>PE</v>
      </c>
      <c r="J695" s="62">
        <f t="shared" si="2"/>
        <v>29800</v>
      </c>
      <c r="K695" s="9">
        <f t="shared" si="3"/>
        <v>-0.7101650419</v>
      </c>
      <c r="L695" s="113" t="s">
        <v>320</v>
      </c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30" t="s">
        <v>316</v>
      </c>
      <c r="B696" s="35">
        <v>43565.0</v>
      </c>
      <c r="C696" s="9">
        <v>29916.6</v>
      </c>
      <c r="D696" s="9">
        <v>30155.75</v>
      </c>
      <c r="E696" s="9">
        <v>29768.1</v>
      </c>
      <c r="F696" s="30">
        <v>29803.5</v>
      </c>
      <c r="G696" s="30">
        <v>30113.85</v>
      </c>
      <c r="H696" s="81">
        <f t="shared" si="5"/>
        <v>-0.655014221</v>
      </c>
      <c r="I696" s="62" t="str">
        <f t="shared" si="1"/>
        <v>CE</v>
      </c>
      <c r="J696" s="62">
        <f t="shared" si="2"/>
        <v>30000</v>
      </c>
      <c r="K696" s="9">
        <f t="shared" si="3"/>
        <v>0.3780509817</v>
      </c>
      <c r="L696" s="113" t="s">
        <v>322</v>
      </c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30" t="s">
        <v>316</v>
      </c>
      <c r="B697" s="35">
        <v>43566.0</v>
      </c>
      <c r="C697" s="9">
        <v>29841.85</v>
      </c>
      <c r="D697" s="9">
        <v>29852.25</v>
      </c>
      <c r="E697" s="9">
        <v>29640.25</v>
      </c>
      <c r="F697" s="30">
        <v>29786.1</v>
      </c>
      <c r="G697" s="30">
        <v>29803.5</v>
      </c>
      <c r="H697" s="81">
        <f t="shared" si="5"/>
        <v>0.1286761622</v>
      </c>
      <c r="I697" s="62" t="str">
        <f t="shared" si="1"/>
        <v>PE</v>
      </c>
      <c r="J697" s="62">
        <f t="shared" si="2"/>
        <v>29700</v>
      </c>
      <c r="K697" s="9">
        <f t="shared" si="3"/>
        <v>0.1868181765</v>
      </c>
      <c r="L697" s="113" t="s">
        <v>323</v>
      </c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30" t="s">
        <v>316</v>
      </c>
      <c r="B698" s="35">
        <v>43567.0</v>
      </c>
      <c r="C698" s="9">
        <v>29780.55</v>
      </c>
      <c r="D698" s="9">
        <v>30000.95</v>
      </c>
      <c r="E698" s="9">
        <v>29707.0</v>
      </c>
      <c r="F698" s="30">
        <v>29938.55</v>
      </c>
      <c r="G698" s="30">
        <v>29786.1</v>
      </c>
      <c r="H698" s="81">
        <f t="shared" si="5"/>
        <v>-0.01863285224</v>
      </c>
      <c r="I698" s="62" t="str">
        <f t="shared" si="1"/>
        <v>CE</v>
      </c>
      <c r="J698" s="62">
        <f t="shared" si="2"/>
        <v>29900</v>
      </c>
      <c r="K698" s="9">
        <f t="shared" si="3"/>
        <v>-0.5305476225</v>
      </c>
      <c r="L698" s="113" t="s">
        <v>317</v>
      </c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30" t="s">
        <v>316</v>
      </c>
      <c r="B699" s="35">
        <v>43570.0</v>
      </c>
      <c r="C699" s="9">
        <v>29983.5</v>
      </c>
      <c r="D699" s="9">
        <v>30163.1</v>
      </c>
      <c r="E699" s="9">
        <v>29919.1</v>
      </c>
      <c r="F699" s="30">
        <v>30104.25</v>
      </c>
      <c r="G699" s="30">
        <v>29938.55</v>
      </c>
      <c r="H699" s="81">
        <f t="shared" si="5"/>
        <v>0.1501408719</v>
      </c>
      <c r="I699" s="62" t="str">
        <f t="shared" si="1"/>
        <v>PE</v>
      </c>
      <c r="J699" s="62">
        <f t="shared" si="2"/>
        <v>29900</v>
      </c>
      <c r="K699" s="9">
        <f t="shared" si="3"/>
        <v>-0.4027214968</v>
      </c>
      <c r="L699" s="113" t="s">
        <v>318</v>
      </c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30" t="s">
        <v>316</v>
      </c>
      <c r="B700" s="35">
        <v>43571.0</v>
      </c>
      <c r="C700" s="9">
        <v>30236.25</v>
      </c>
      <c r="D700" s="9">
        <v>30590.95</v>
      </c>
      <c r="E700" s="9">
        <v>30228.2</v>
      </c>
      <c r="F700" s="30">
        <v>30531.35</v>
      </c>
      <c r="G700" s="30">
        <v>30104.25</v>
      </c>
      <c r="H700" s="81">
        <f t="shared" si="5"/>
        <v>0.4384762949</v>
      </c>
      <c r="I700" s="62" t="str">
        <f t="shared" si="1"/>
        <v>PE</v>
      </c>
      <c r="J700" s="62">
        <f t="shared" si="2"/>
        <v>30100</v>
      </c>
      <c r="K700" s="9">
        <f t="shared" si="3"/>
        <v>-0.9759808177</v>
      </c>
      <c r="L700" s="113" t="s">
        <v>320</v>
      </c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30" t="s">
        <v>316</v>
      </c>
      <c r="B701" s="35">
        <v>43573.0</v>
      </c>
      <c r="C701" s="9">
        <v>30656.5</v>
      </c>
      <c r="D701" s="9">
        <v>30669.8</v>
      </c>
      <c r="E701" s="9">
        <v>30142.2</v>
      </c>
      <c r="F701" s="30">
        <v>30223.4</v>
      </c>
      <c r="G701" s="30">
        <v>30531.35</v>
      </c>
      <c r="H701" s="81">
        <f t="shared" si="5"/>
        <v>0.4099065387</v>
      </c>
      <c r="I701" s="62" t="str">
        <f t="shared" si="1"/>
        <v>PE</v>
      </c>
      <c r="J701" s="62">
        <f t="shared" si="2"/>
        <v>30600</v>
      </c>
      <c r="K701" s="9">
        <f t="shared" si="3"/>
        <v>1.412750966</v>
      </c>
      <c r="L701" s="113" t="s">
        <v>323</v>
      </c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30" t="s">
        <v>316</v>
      </c>
      <c r="B702" s="35">
        <v>43577.0</v>
      </c>
      <c r="C702" s="9">
        <v>30282.5</v>
      </c>
      <c r="D702" s="9">
        <v>30289.9</v>
      </c>
      <c r="E702" s="9">
        <v>29647.55</v>
      </c>
      <c r="F702" s="30">
        <v>29687.95</v>
      </c>
      <c r="G702" s="30">
        <v>30223.4</v>
      </c>
      <c r="H702" s="81">
        <f t="shared" si="5"/>
        <v>0.1955438501</v>
      </c>
      <c r="I702" s="62" t="str">
        <f t="shared" si="1"/>
        <v>PE</v>
      </c>
      <c r="J702" s="62">
        <f t="shared" si="2"/>
        <v>30200</v>
      </c>
      <c r="K702" s="9">
        <f t="shared" si="3"/>
        <v>1.963345166</v>
      </c>
      <c r="L702" s="113" t="s">
        <v>318</v>
      </c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30" t="s">
        <v>316</v>
      </c>
      <c r="B703" s="35">
        <v>43578.0</v>
      </c>
      <c r="C703" s="9">
        <v>29761.95</v>
      </c>
      <c r="D703" s="9">
        <v>29906.5</v>
      </c>
      <c r="E703" s="9">
        <v>29455.45</v>
      </c>
      <c r="F703" s="30">
        <v>29479.7</v>
      </c>
      <c r="G703" s="30">
        <v>29687.95</v>
      </c>
      <c r="H703" s="81">
        <f t="shared" si="5"/>
        <v>0.2492593796</v>
      </c>
      <c r="I703" s="62" t="str">
        <f t="shared" si="1"/>
        <v>PE</v>
      </c>
      <c r="J703" s="62">
        <f t="shared" si="2"/>
        <v>29700</v>
      </c>
      <c r="K703" s="9">
        <f t="shared" si="3"/>
        <v>0.9483585585</v>
      </c>
      <c r="L703" s="113" t="s">
        <v>320</v>
      </c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30" t="s">
        <v>316</v>
      </c>
      <c r="B704" s="35">
        <v>43580.0</v>
      </c>
      <c r="C704" s="9">
        <v>29927.05</v>
      </c>
      <c r="D704" s="9">
        <v>30057.7</v>
      </c>
      <c r="E704" s="9">
        <v>29511.95</v>
      </c>
      <c r="F704" s="30">
        <v>29561.35</v>
      </c>
      <c r="G704" s="30">
        <v>29479.7</v>
      </c>
      <c r="H704" s="81">
        <f t="shared" si="5"/>
        <v>1.517484913</v>
      </c>
      <c r="I704" s="62" t="str">
        <f t="shared" si="1"/>
        <v>PE</v>
      </c>
      <c r="J704" s="62">
        <f t="shared" si="2"/>
        <v>29800</v>
      </c>
      <c r="K704" s="9">
        <f t="shared" si="3"/>
        <v>1.221971427</v>
      </c>
      <c r="L704" s="113" t="s">
        <v>323</v>
      </c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30" t="s">
        <v>316</v>
      </c>
      <c r="B705" s="35">
        <v>43581.0</v>
      </c>
      <c r="C705" s="9">
        <v>29764.85</v>
      </c>
      <c r="D705" s="9">
        <v>30048.2</v>
      </c>
      <c r="E705" s="9">
        <v>29563.15</v>
      </c>
      <c r="F705" s="30">
        <v>30013.5</v>
      </c>
      <c r="G705" s="30">
        <v>29561.35</v>
      </c>
      <c r="H705" s="81">
        <f t="shared" si="5"/>
        <v>0.6883988722</v>
      </c>
      <c r="I705" s="62" t="str">
        <f t="shared" si="1"/>
        <v>PE</v>
      </c>
      <c r="J705" s="62">
        <f t="shared" si="2"/>
        <v>29700</v>
      </c>
      <c r="K705" s="9">
        <f t="shared" si="3"/>
        <v>-0.8353813307</v>
      </c>
      <c r="L705" s="113" t="s">
        <v>317</v>
      </c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30" t="s">
        <v>316</v>
      </c>
      <c r="B706" s="35">
        <v>43585.0</v>
      </c>
      <c r="C706" s="9">
        <v>29920.4</v>
      </c>
      <c r="D706" s="9">
        <v>29920.4</v>
      </c>
      <c r="E706" s="9">
        <v>29550.05</v>
      </c>
      <c r="F706" s="30">
        <v>29764.8</v>
      </c>
      <c r="G706" s="30">
        <v>30013.5</v>
      </c>
      <c r="H706" s="81">
        <f t="shared" si="5"/>
        <v>-0.3101937461</v>
      </c>
      <c r="I706" s="62" t="str">
        <f t="shared" si="1"/>
        <v>CE</v>
      </c>
      <c r="J706" s="62">
        <f t="shared" si="2"/>
        <v>30000</v>
      </c>
      <c r="K706" s="9">
        <f t="shared" si="3"/>
        <v>0.5200465234</v>
      </c>
      <c r="L706" s="113" t="s">
        <v>320</v>
      </c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30" t="s">
        <v>316</v>
      </c>
      <c r="B707" s="35">
        <v>43587.0</v>
      </c>
      <c r="C707" s="9">
        <v>29699.8</v>
      </c>
      <c r="D707" s="9">
        <v>29919.35</v>
      </c>
      <c r="E707" s="9">
        <v>29638.8</v>
      </c>
      <c r="F707" s="30">
        <v>29708.6</v>
      </c>
      <c r="G707" s="30">
        <v>29764.8</v>
      </c>
      <c r="H707" s="81">
        <f t="shared" si="5"/>
        <v>-0.2183787561</v>
      </c>
      <c r="I707" s="62" t="str">
        <f t="shared" si="1"/>
        <v>CE</v>
      </c>
      <c r="J707" s="62">
        <f t="shared" si="2"/>
        <v>29800</v>
      </c>
      <c r="K707" s="9">
        <f t="shared" si="3"/>
        <v>-0.02962982916</v>
      </c>
      <c r="L707" s="113" t="s">
        <v>323</v>
      </c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30" t="s">
        <v>316</v>
      </c>
      <c r="B708" s="35">
        <v>43588.0</v>
      </c>
      <c r="C708" s="9">
        <v>29811.65</v>
      </c>
      <c r="D708" s="9">
        <v>30121.75</v>
      </c>
      <c r="E708" s="9">
        <v>29795.1</v>
      </c>
      <c r="F708" s="30">
        <v>29954.15</v>
      </c>
      <c r="G708" s="30">
        <v>29708.6</v>
      </c>
      <c r="H708" s="81">
        <f t="shared" si="5"/>
        <v>0.3468692567</v>
      </c>
      <c r="I708" s="62" t="str">
        <f t="shared" si="1"/>
        <v>PE</v>
      </c>
      <c r="J708" s="62">
        <f t="shared" si="2"/>
        <v>29700</v>
      </c>
      <c r="K708" s="9">
        <f t="shared" si="3"/>
        <v>-0.4780010499</v>
      </c>
      <c r="L708" s="113" t="s">
        <v>317</v>
      </c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30" t="s">
        <v>316</v>
      </c>
      <c r="B709" s="35">
        <v>43591.0</v>
      </c>
      <c r="C709" s="9">
        <v>29626.5</v>
      </c>
      <c r="D709" s="9">
        <v>29757.4</v>
      </c>
      <c r="E709" s="9">
        <v>29528.6</v>
      </c>
      <c r="F709" s="30">
        <v>29618.45</v>
      </c>
      <c r="G709" s="30">
        <v>29954.15</v>
      </c>
      <c r="H709" s="81">
        <f t="shared" si="5"/>
        <v>-1.093838416</v>
      </c>
      <c r="I709" s="62" t="str">
        <f t="shared" si="1"/>
        <v>CE</v>
      </c>
      <c r="J709" s="62">
        <f t="shared" si="2"/>
        <v>29700</v>
      </c>
      <c r="K709" s="9">
        <f t="shared" si="3"/>
        <v>0.02717162</v>
      </c>
      <c r="L709" s="113" t="s">
        <v>318</v>
      </c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30" t="s">
        <v>316</v>
      </c>
      <c r="B710" s="35">
        <v>43592.0</v>
      </c>
      <c r="C710" s="9">
        <v>29749.55</v>
      </c>
      <c r="D710" s="9">
        <v>29835.5</v>
      </c>
      <c r="E710" s="9">
        <v>29244.25</v>
      </c>
      <c r="F710" s="30">
        <v>29288.2</v>
      </c>
      <c r="G710" s="30">
        <v>29618.45</v>
      </c>
      <c r="H710" s="81">
        <f t="shared" si="5"/>
        <v>0.4426295096</v>
      </c>
      <c r="I710" s="62" t="str">
        <f t="shared" si="1"/>
        <v>PE</v>
      </c>
      <c r="J710" s="62">
        <f t="shared" si="2"/>
        <v>29600</v>
      </c>
      <c r="K710" s="9">
        <f t="shared" si="3"/>
        <v>1.55077976</v>
      </c>
      <c r="L710" s="113" t="s">
        <v>320</v>
      </c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30" t="s">
        <v>316</v>
      </c>
      <c r="B711" s="35">
        <v>43593.0</v>
      </c>
      <c r="C711" s="9">
        <v>29261.3</v>
      </c>
      <c r="D711" s="9">
        <v>29261.3</v>
      </c>
      <c r="E711" s="9">
        <v>28951.35</v>
      </c>
      <c r="F711" s="30">
        <v>28994.4</v>
      </c>
      <c r="G711" s="30">
        <v>29288.2</v>
      </c>
      <c r="H711" s="81">
        <f t="shared" si="5"/>
        <v>-0.09184586284</v>
      </c>
      <c r="I711" s="62" t="str">
        <f t="shared" si="1"/>
        <v>CE</v>
      </c>
      <c r="J711" s="62">
        <f t="shared" si="2"/>
        <v>29400</v>
      </c>
      <c r="K711" s="9">
        <f t="shared" si="3"/>
        <v>0.9121262555</v>
      </c>
      <c r="L711" s="113" t="s">
        <v>322</v>
      </c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30" t="s">
        <v>316</v>
      </c>
      <c r="B712" s="35">
        <v>43594.0</v>
      </c>
      <c r="C712" s="9">
        <v>28893.95</v>
      </c>
      <c r="D712" s="9">
        <v>29040.3</v>
      </c>
      <c r="E712" s="9">
        <v>28784.65</v>
      </c>
      <c r="F712" s="30">
        <v>28884.6</v>
      </c>
      <c r="G712" s="30">
        <v>28994.4</v>
      </c>
      <c r="H712" s="81">
        <f t="shared" si="5"/>
        <v>-0.3464462103</v>
      </c>
      <c r="I712" s="62" t="str">
        <f t="shared" si="1"/>
        <v>CE</v>
      </c>
      <c r="J712" s="62">
        <f t="shared" si="2"/>
        <v>29000</v>
      </c>
      <c r="K712" s="9">
        <f t="shared" si="3"/>
        <v>0.03235971544</v>
      </c>
      <c r="L712" s="113" t="s">
        <v>323</v>
      </c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30" t="s">
        <v>316</v>
      </c>
      <c r="B713" s="35">
        <v>43595.0</v>
      </c>
      <c r="C713" s="9">
        <v>28927.6</v>
      </c>
      <c r="D713" s="9">
        <v>29202.85</v>
      </c>
      <c r="E713" s="9">
        <v>28900.1</v>
      </c>
      <c r="F713" s="30">
        <v>29040.5</v>
      </c>
      <c r="G713" s="30">
        <v>28884.6</v>
      </c>
      <c r="H713" s="81">
        <f t="shared" si="5"/>
        <v>0.1488682551</v>
      </c>
      <c r="I713" s="62" t="str">
        <f t="shared" si="1"/>
        <v>PE</v>
      </c>
      <c r="J713" s="62">
        <f t="shared" si="2"/>
        <v>28800</v>
      </c>
      <c r="K713" s="9">
        <f t="shared" si="3"/>
        <v>-0.3902847108</v>
      </c>
      <c r="L713" s="113" t="s">
        <v>317</v>
      </c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30" t="s">
        <v>316</v>
      </c>
      <c r="B714" s="35">
        <v>43598.0</v>
      </c>
      <c r="C714" s="9">
        <v>29026.65</v>
      </c>
      <c r="D714" s="9">
        <v>29049.05</v>
      </c>
      <c r="E714" s="9">
        <v>28621.1</v>
      </c>
      <c r="F714" s="30">
        <v>28659.95</v>
      </c>
      <c r="G714" s="30">
        <v>29040.5</v>
      </c>
      <c r="H714" s="81">
        <f t="shared" si="5"/>
        <v>-0.04769201632</v>
      </c>
      <c r="I714" s="62" t="str">
        <f t="shared" si="1"/>
        <v>CE</v>
      </c>
      <c r="J714" s="62">
        <f t="shared" si="2"/>
        <v>29100</v>
      </c>
      <c r="K714" s="9">
        <f t="shared" si="3"/>
        <v>1.263321809</v>
      </c>
      <c r="L714" s="113" t="s">
        <v>318</v>
      </c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30" t="s">
        <v>316</v>
      </c>
      <c r="B715" s="35">
        <v>43599.0</v>
      </c>
      <c r="C715" s="9">
        <v>28718.75</v>
      </c>
      <c r="D715" s="9">
        <v>29058.3</v>
      </c>
      <c r="E715" s="9">
        <v>28582.6</v>
      </c>
      <c r="F715" s="30">
        <v>28829.2</v>
      </c>
      <c r="G715" s="30">
        <v>28659.95</v>
      </c>
      <c r="H715" s="81">
        <f t="shared" si="5"/>
        <v>0.2051643496</v>
      </c>
      <c r="I715" s="62" t="str">
        <f t="shared" si="1"/>
        <v>PE</v>
      </c>
      <c r="J715" s="62">
        <f t="shared" si="2"/>
        <v>28600</v>
      </c>
      <c r="K715" s="9">
        <f t="shared" si="3"/>
        <v>-0.3845919478</v>
      </c>
      <c r="L715" s="113" t="s">
        <v>320</v>
      </c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30" t="s">
        <v>316</v>
      </c>
      <c r="B716" s="35">
        <v>43600.0</v>
      </c>
      <c r="C716" s="9">
        <v>28925.45</v>
      </c>
      <c r="D716" s="9">
        <v>28983.15</v>
      </c>
      <c r="E716" s="9">
        <v>28555.15</v>
      </c>
      <c r="F716" s="30">
        <v>28616.45</v>
      </c>
      <c r="G716" s="30">
        <v>28829.2</v>
      </c>
      <c r="H716" s="81">
        <f t="shared" si="5"/>
        <v>0.333862889</v>
      </c>
      <c r="I716" s="62" t="str">
        <f t="shared" si="1"/>
        <v>PE</v>
      </c>
      <c r="J716" s="62">
        <f t="shared" si="2"/>
        <v>28800</v>
      </c>
      <c r="K716" s="9">
        <f t="shared" si="3"/>
        <v>1.068263415</v>
      </c>
      <c r="L716" s="113" t="s">
        <v>322</v>
      </c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30" t="s">
        <v>316</v>
      </c>
      <c r="B717" s="35">
        <v>43601.0</v>
      </c>
      <c r="C717" s="9">
        <v>28625.9</v>
      </c>
      <c r="D717" s="9">
        <v>28947.6</v>
      </c>
      <c r="E717" s="9">
        <v>28525.45</v>
      </c>
      <c r="F717" s="30">
        <v>28855.3</v>
      </c>
      <c r="G717" s="30">
        <v>28616.45</v>
      </c>
      <c r="H717" s="81">
        <f t="shared" si="5"/>
        <v>0.03302296406</v>
      </c>
      <c r="I717" s="62" t="str">
        <f t="shared" si="1"/>
        <v>PE</v>
      </c>
      <c r="J717" s="62">
        <f t="shared" si="2"/>
        <v>28500</v>
      </c>
      <c r="K717" s="9">
        <f t="shared" si="3"/>
        <v>-0.8013721839</v>
      </c>
      <c r="L717" s="113" t="s">
        <v>323</v>
      </c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30" t="s">
        <v>316</v>
      </c>
      <c r="B718" s="35">
        <v>43602.0</v>
      </c>
      <c r="C718" s="9">
        <v>28881.4</v>
      </c>
      <c r="D718" s="9">
        <v>29559.45</v>
      </c>
      <c r="E718" s="9">
        <v>28856.0</v>
      </c>
      <c r="F718" s="30">
        <v>29450.15</v>
      </c>
      <c r="G718" s="30">
        <v>28855.3</v>
      </c>
      <c r="H718" s="81">
        <f t="shared" si="5"/>
        <v>0.0904513209</v>
      </c>
      <c r="I718" s="62" t="str">
        <f t="shared" si="1"/>
        <v>PE</v>
      </c>
      <c r="J718" s="62">
        <f t="shared" si="2"/>
        <v>28800</v>
      </c>
      <c r="K718" s="9">
        <f t="shared" si="3"/>
        <v>-1.969260493</v>
      </c>
      <c r="L718" s="113" t="s">
        <v>317</v>
      </c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30" t="s">
        <v>316</v>
      </c>
      <c r="B719" s="35">
        <v>43605.0</v>
      </c>
      <c r="C719" s="9">
        <v>30230.4</v>
      </c>
      <c r="D719" s="9">
        <v>30827.85</v>
      </c>
      <c r="E719" s="9">
        <v>30111.2</v>
      </c>
      <c r="F719" s="30">
        <v>30759.7</v>
      </c>
      <c r="G719" s="30">
        <v>29450.15</v>
      </c>
      <c r="H719" s="81">
        <f t="shared" si="5"/>
        <v>2.649392278</v>
      </c>
      <c r="I719" s="62" t="str">
        <f t="shared" si="1"/>
        <v>PE</v>
      </c>
      <c r="J719" s="62">
        <f t="shared" si="2"/>
        <v>30100</v>
      </c>
      <c r="K719" s="9">
        <f t="shared" si="3"/>
        <v>-1.750886525</v>
      </c>
      <c r="L719" s="113" t="s">
        <v>318</v>
      </c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30" t="s">
        <v>316</v>
      </c>
      <c r="B720" s="35">
        <v>43607.0</v>
      </c>
      <c r="C720" s="9">
        <v>30410.65</v>
      </c>
      <c r="D720" s="9">
        <v>30675.1</v>
      </c>
      <c r="E720" s="9">
        <v>30268.6</v>
      </c>
      <c r="F720" s="30">
        <v>30526.8</v>
      </c>
      <c r="G720" s="30">
        <v>30759.7</v>
      </c>
      <c r="H720" s="81">
        <f t="shared" si="5"/>
        <v>-1.134763993</v>
      </c>
      <c r="I720" s="62" t="str">
        <f t="shared" si="1"/>
        <v>CE</v>
      </c>
      <c r="J720" s="62">
        <f t="shared" si="2"/>
        <v>30500</v>
      </c>
      <c r="K720" s="9">
        <f t="shared" si="3"/>
        <v>-0.3819385643</v>
      </c>
      <c r="L720" s="113" t="s">
        <v>322</v>
      </c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30" t="s">
        <v>316</v>
      </c>
      <c r="B721" s="35">
        <v>43608.0</v>
      </c>
      <c r="C721" s="9">
        <v>30962.8</v>
      </c>
      <c r="D721" s="9">
        <v>31705.0</v>
      </c>
      <c r="E721" s="9">
        <v>30292.35</v>
      </c>
      <c r="F721" s="30">
        <v>30409.1</v>
      </c>
      <c r="G721" s="30">
        <v>30526.8</v>
      </c>
      <c r="H721" s="81">
        <f t="shared" si="5"/>
        <v>1.428253207</v>
      </c>
      <c r="I721" s="62" t="str">
        <f t="shared" si="1"/>
        <v>PE</v>
      </c>
      <c r="J721" s="62">
        <f t="shared" si="2"/>
        <v>30900</v>
      </c>
      <c r="K721" s="9">
        <f t="shared" si="3"/>
        <v>1.788274962</v>
      </c>
      <c r="L721" s="113" t="s">
        <v>323</v>
      </c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30" t="s">
        <v>316</v>
      </c>
      <c r="B722" s="35">
        <v>43609.0</v>
      </c>
      <c r="C722" s="9">
        <v>30685.5</v>
      </c>
      <c r="D722" s="9">
        <v>31275.4</v>
      </c>
      <c r="E722" s="9">
        <v>30564.4</v>
      </c>
      <c r="F722" s="30">
        <v>31212.55</v>
      </c>
      <c r="G722" s="30">
        <v>30409.1</v>
      </c>
      <c r="H722" s="81">
        <f t="shared" si="5"/>
        <v>0.9089384428</v>
      </c>
      <c r="I722" s="62" t="str">
        <f t="shared" si="1"/>
        <v>PE</v>
      </c>
      <c r="J722" s="62">
        <f t="shared" si="2"/>
        <v>30600</v>
      </c>
      <c r="K722" s="9">
        <f t="shared" si="3"/>
        <v>-1.717586482</v>
      </c>
      <c r="L722" s="113" t="s">
        <v>317</v>
      </c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30" t="s">
        <v>316</v>
      </c>
      <c r="B723" s="35">
        <v>43612.0</v>
      </c>
      <c r="C723" s="9">
        <v>31234.9</v>
      </c>
      <c r="D723" s="9">
        <v>31700.75</v>
      </c>
      <c r="E723" s="9">
        <v>31142.5</v>
      </c>
      <c r="F723" s="30">
        <v>31647.65</v>
      </c>
      <c r="G723" s="30">
        <v>31212.55</v>
      </c>
      <c r="H723" s="81">
        <f t="shared" si="5"/>
        <v>0.07160581241</v>
      </c>
      <c r="I723" s="62" t="str">
        <f t="shared" si="1"/>
        <v>PE</v>
      </c>
      <c r="J723" s="62">
        <f t="shared" si="2"/>
        <v>31100</v>
      </c>
      <c r="K723" s="9">
        <f t="shared" si="3"/>
        <v>-1.321438519</v>
      </c>
      <c r="L723" s="113" t="s">
        <v>318</v>
      </c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30" t="s">
        <v>316</v>
      </c>
      <c r="B724" s="35">
        <v>43613.0</v>
      </c>
      <c r="C724" s="9">
        <v>31711.3</v>
      </c>
      <c r="D724" s="9">
        <v>31712.4</v>
      </c>
      <c r="E724" s="9">
        <v>31328.6</v>
      </c>
      <c r="F724" s="30">
        <v>31597.9</v>
      </c>
      <c r="G724" s="30">
        <v>31647.65</v>
      </c>
      <c r="H724" s="81">
        <f t="shared" si="5"/>
        <v>0.2011207783</v>
      </c>
      <c r="I724" s="62" t="str">
        <f t="shared" si="1"/>
        <v>PE</v>
      </c>
      <c r="J724" s="62">
        <f t="shared" si="2"/>
        <v>31600</v>
      </c>
      <c r="K724" s="9">
        <f t="shared" si="3"/>
        <v>0.3576012336</v>
      </c>
      <c r="L724" s="113" t="s">
        <v>320</v>
      </c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30" t="s">
        <v>316</v>
      </c>
      <c r="B725" s="35">
        <v>43614.0</v>
      </c>
      <c r="C725" s="9">
        <v>31459.25</v>
      </c>
      <c r="D725" s="9">
        <v>31546.75</v>
      </c>
      <c r="E725" s="9">
        <v>31257.9</v>
      </c>
      <c r="F725" s="30">
        <v>31295.55</v>
      </c>
      <c r="G725" s="30">
        <v>31597.9</v>
      </c>
      <c r="H725" s="81">
        <f t="shared" si="5"/>
        <v>-0.4387949832</v>
      </c>
      <c r="I725" s="62" t="str">
        <f t="shared" si="1"/>
        <v>CE</v>
      </c>
      <c r="J725" s="62">
        <f t="shared" si="2"/>
        <v>31600</v>
      </c>
      <c r="K725" s="9">
        <f t="shared" si="3"/>
        <v>0.5203556982</v>
      </c>
      <c r="L725" s="113" t="s">
        <v>322</v>
      </c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30" t="s">
        <v>316</v>
      </c>
      <c r="B726" s="35">
        <v>43615.0</v>
      </c>
      <c r="C726" s="9">
        <v>31256.85</v>
      </c>
      <c r="D726" s="9">
        <v>31619.25</v>
      </c>
      <c r="E726" s="9">
        <v>31236.1</v>
      </c>
      <c r="F726" s="30">
        <v>31537.1</v>
      </c>
      <c r="G726" s="30">
        <v>31295.55</v>
      </c>
      <c r="H726" s="81">
        <f t="shared" si="5"/>
        <v>-0.1236597535</v>
      </c>
      <c r="I726" s="62" t="str">
        <f t="shared" si="1"/>
        <v>CE</v>
      </c>
      <c r="J726" s="62">
        <f t="shared" si="2"/>
        <v>31400</v>
      </c>
      <c r="K726" s="9">
        <f t="shared" si="3"/>
        <v>-0.8966034645</v>
      </c>
      <c r="L726" s="113" t="s">
        <v>323</v>
      </c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30" t="s">
        <v>316</v>
      </c>
      <c r="B727" s="35">
        <v>43616.0</v>
      </c>
      <c r="C727" s="9">
        <v>31678.9</v>
      </c>
      <c r="D727" s="9">
        <v>31783.6</v>
      </c>
      <c r="E727" s="9">
        <v>30623.05</v>
      </c>
      <c r="F727" s="30">
        <v>31375.4</v>
      </c>
      <c r="G727" s="30">
        <v>31537.1</v>
      </c>
      <c r="H727" s="81">
        <f t="shared" si="5"/>
        <v>0.4496291669</v>
      </c>
      <c r="I727" s="62" t="str">
        <f t="shared" si="1"/>
        <v>PE</v>
      </c>
      <c r="J727" s="62">
        <f t="shared" si="2"/>
        <v>31600</v>
      </c>
      <c r="K727" s="9">
        <f t="shared" si="3"/>
        <v>0.9580509424</v>
      </c>
      <c r="L727" s="113" t="s">
        <v>317</v>
      </c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30" t="s">
        <v>316</v>
      </c>
      <c r="B728" s="35">
        <v>43619.0</v>
      </c>
      <c r="C728" s="9">
        <v>31406.05</v>
      </c>
      <c r="D728" s="9">
        <v>31674.6</v>
      </c>
      <c r="E728" s="9">
        <v>31284.7</v>
      </c>
      <c r="F728" s="30">
        <v>31653.65</v>
      </c>
      <c r="G728" s="30">
        <v>31375.4</v>
      </c>
      <c r="H728" s="81">
        <f t="shared" si="5"/>
        <v>0.0976879976</v>
      </c>
      <c r="I728" s="62" t="str">
        <f t="shared" si="1"/>
        <v>PE</v>
      </c>
      <c r="J728" s="62">
        <f t="shared" si="2"/>
        <v>31300</v>
      </c>
      <c r="K728" s="9">
        <f t="shared" si="3"/>
        <v>-0.78838313</v>
      </c>
      <c r="L728" s="113" t="s">
        <v>318</v>
      </c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30" t="s">
        <v>316</v>
      </c>
      <c r="B729" s="35">
        <v>43620.0</v>
      </c>
      <c r="C729" s="9">
        <v>31532.9</v>
      </c>
      <c r="D729" s="9">
        <v>31752.7</v>
      </c>
      <c r="E729" s="9">
        <v>31512.95</v>
      </c>
      <c r="F729" s="30">
        <v>31589.05</v>
      </c>
      <c r="G729" s="30">
        <v>31653.65</v>
      </c>
      <c r="H729" s="81">
        <f t="shared" si="5"/>
        <v>-0.3814725948</v>
      </c>
      <c r="I729" s="62" t="str">
        <f t="shared" si="1"/>
        <v>CE</v>
      </c>
      <c r="J729" s="62">
        <f t="shared" si="2"/>
        <v>31600</v>
      </c>
      <c r="K729" s="9">
        <f t="shared" si="3"/>
        <v>-0.1780679861</v>
      </c>
      <c r="L729" s="113" t="s">
        <v>320</v>
      </c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30" t="s">
        <v>316</v>
      </c>
      <c r="B730" s="35">
        <v>43622.0</v>
      </c>
      <c r="C730" s="9">
        <v>31523.95</v>
      </c>
      <c r="D730" s="9">
        <v>31541.5</v>
      </c>
      <c r="E730" s="9">
        <v>30800.8</v>
      </c>
      <c r="F730" s="30">
        <v>30857.4</v>
      </c>
      <c r="G730" s="30">
        <v>31589.05</v>
      </c>
      <c r="H730" s="81">
        <f t="shared" si="5"/>
        <v>-0.2060840703</v>
      </c>
      <c r="I730" s="62" t="str">
        <f t="shared" si="1"/>
        <v>CE</v>
      </c>
      <c r="J730" s="62">
        <f t="shared" si="2"/>
        <v>31600</v>
      </c>
      <c r="K730" s="9">
        <f t="shared" si="3"/>
        <v>2.114424112</v>
      </c>
      <c r="L730" s="113" t="s">
        <v>323</v>
      </c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30" t="s">
        <v>316</v>
      </c>
      <c r="B731" s="35">
        <v>43623.0</v>
      </c>
      <c r="C731" s="9">
        <v>30943.15</v>
      </c>
      <c r="D731" s="9">
        <v>31139.6</v>
      </c>
      <c r="E731" s="9">
        <v>30627.05</v>
      </c>
      <c r="F731" s="30">
        <v>31066.55</v>
      </c>
      <c r="G731" s="30">
        <v>30857.4</v>
      </c>
      <c r="H731" s="81">
        <f t="shared" si="5"/>
        <v>0.2778912028</v>
      </c>
      <c r="I731" s="62" t="str">
        <f t="shared" si="1"/>
        <v>PE</v>
      </c>
      <c r="J731" s="62">
        <f t="shared" si="2"/>
        <v>30800</v>
      </c>
      <c r="K731" s="9">
        <f t="shared" si="3"/>
        <v>-0.3987958563</v>
      </c>
      <c r="L731" s="113" t="s">
        <v>317</v>
      </c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30" t="s">
        <v>316</v>
      </c>
      <c r="B732" s="35">
        <v>43626.0</v>
      </c>
      <c r="C732" s="9">
        <v>31259.2</v>
      </c>
      <c r="D732" s="9">
        <v>31367.4</v>
      </c>
      <c r="E732" s="9">
        <v>30861.3</v>
      </c>
      <c r="F732" s="30">
        <v>31034.0</v>
      </c>
      <c r="G732" s="30">
        <v>31066.55</v>
      </c>
      <c r="H732" s="81">
        <f t="shared" si="5"/>
        <v>0.6201203545</v>
      </c>
      <c r="I732" s="62" t="str">
        <f t="shared" si="1"/>
        <v>PE</v>
      </c>
      <c r="J732" s="62">
        <f t="shared" si="2"/>
        <v>31200</v>
      </c>
      <c r="K732" s="9">
        <f t="shared" si="3"/>
        <v>0.720427906</v>
      </c>
      <c r="L732" s="113" t="s">
        <v>318</v>
      </c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30" t="s">
        <v>316</v>
      </c>
      <c r="B733" s="35">
        <v>43627.0</v>
      </c>
      <c r="C733" s="9">
        <v>31172.25</v>
      </c>
      <c r="D733" s="9">
        <v>31399.35</v>
      </c>
      <c r="E733" s="9">
        <v>30973.35</v>
      </c>
      <c r="F733" s="30">
        <v>31265.45</v>
      </c>
      <c r="G733" s="30">
        <v>31034.0</v>
      </c>
      <c r="H733" s="81">
        <f t="shared" si="5"/>
        <v>0.4454791519</v>
      </c>
      <c r="I733" s="62" t="str">
        <f t="shared" si="1"/>
        <v>PE</v>
      </c>
      <c r="J733" s="62">
        <f t="shared" si="2"/>
        <v>31100</v>
      </c>
      <c r="K733" s="9">
        <f t="shared" si="3"/>
        <v>-0.2989838719</v>
      </c>
      <c r="L733" s="113" t="s">
        <v>320</v>
      </c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30" t="s">
        <v>316</v>
      </c>
      <c r="B734" s="35">
        <v>43628.0</v>
      </c>
      <c r="C734" s="9">
        <v>31219.3</v>
      </c>
      <c r="D734" s="9">
        <v>31222.3</v>
      </c>
      <c r="E734" s="9">
        <v>30911.45</v>
      </c>
      <c r="F734" s="30">
        <v>30965.7</v>
      </c>
      <c r="G734" s="30">
        <v>31265.45</v>
      </c>
      <c r="H734" s="81">
        <f t="shared" si="5"/>
        <v>-0.1476070231</v>
      </c>
      <c r="I734" s="62" t="str">
        <f t="shared" si="1"/>
        <v>CE</v>
      </c>
      <c r="J734" s="62">
        <f t="shared" si="2"/>
        <v>31300</v>
      </c>
      <c r="K734" s="9">
        <f t="shared" si="3"/>
        <v>0.8123180212</v>
      </c>
      <c r="L734" s="113" t="s">
        <v>322</v>
      </c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30" t="s">
        <v>316</v>
      </c>
      <c r="B735" s="35">
        <v>43629.0</v>
      </c>
      <c r="C735" s="9">
        <v>30876.75</v>
      </c>
      <c r="D735" s="9">
        <v>31036.9</v>
      </c>
      <c r="E735" s="9">
        <v>30638.25</v>
      </c>
      <c r="F735" s="30">
        <v>30976.1</v>
      </c>
      <c r="G735" s="30">
        <v>30965.7</v>
      </c>
      <c r="H735" s="81">
        <f t="shared" si="5"/>
        <v>-0.2872533158</v>
      </c>
      <c r="I735" s="62" t="str">
        <f t="shared" si="1"/>
        <v>CE</v>
      </c>
      <c r="J735" s="62">
        <f t="shared" si="2"/>
        <v>31000</v>
      </c>
      <c r="K735" s="9">
        <f t="shared" si="3"/>
        <v>-0.3217631389</v>
      </c>
      <c r="L735" s="113" t="s">
        <v>323</v>
      </c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30" t="s">
        <v>316</v>
      </c>
      <c r="B736" s="35">
        <v>43630.0</v>
      </c>
      <c r="C736" s="9">
        <v>30983.45</v>
      </c>
      <c r="D736" s="9">
        <v>31032.65</v>
      </c>
      <c r="E736" s="9">
        <v>30508.95</v>
      </c>
      <c r="F736" s="30">
        <v>30614.35</v>
      </c>
      <c r="G736" s="30">
        <v>30976.1</v>
      </c>
      <c r="H736" s="81">
        <f t="shared" si="5"/>
        <v>0.02372797092</v>
      </c>
      <c r="I736" s="62" t="str">
        <f t="shared" si="1"/>
        <v>PE</v>
      </c>
      <c r="J736" s="62">
        <f t="shared" si="2"/>
        <v>30900</v>
      </c>
      <c r="K736" s="9">
        <f t="shared" si="3"/>
        <v>1.191281152</v>
      </c>
      <c r="L736" s="113" t="s">
        <v>317</v>
      </c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30" t="s">
        <v>316</v>
      </c>
      <c r="B737" s="35">
        <v>43633.0</v>
      </c>
      <c r="C737" s="9">
        <v>30652.0</v>
      </c>
      <c r="D737" s="9">
        <v>30684.05</v>
      </c>
      <c r="E737" s="9">
        <v>30249.4</v>
      </c>
      <c r="F737" s="30">
        <v>30273.25</v>
      </c>
      <c r="G737" s="30">
        <v>30614.35</v>
      </c>
      <c r="H737" s="81">
        <f t="shared" si="5"/>
        <v>0.122981543</v>
      </c>
      <c r="I737" s="62" t="str">
        <f t="shared" si="1"/>
        <v>PE</v>
      </c>
      <c r="J737" s="62">
        <f t="shared" si="2"/>
        <v>30600</v>
      </c>
      <c r="K737" s="9">
        <f t="shared" si="3"/>
        <v>1.235645309</v>
      </c>
      <c r="L737" s="113" t="s">
        <v>318</v>
      </c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30" t="s">
        <v>316</v>
      </c>
      <c r="B738" s="35">
        <v>43634.0</v>
      </c>
      <c r="C738" s="9">
        <v>30299.45</v>
      </c>
      <c r="D738" s="9">
        <v>30550.65</v>
      </c>
      <c r="E738" s="9">
        <v>30222.85</v>
      </c>
      <c r="F738" s="30">
        <v>30351.0</v>
      </c>
      <c r="G738" s="30">
        <v>30273.25</v>
      </c>
      <c r="H738" s="81">
        <f t="shared" si="5"/>
        <v>0.08654505215</v>
      </c>
      <c r="I738" s="62" t="str">
        <f t="shared" si="1"/>
        <v>PE</v>
      </c>
      <c r="J738" s="62">
        <f t="shared" si="2"/>
        <v>30200</v>
      </c>
      <c r="K738" s="9">
        <f t="shared" si="3"/>
        <v>-0.1701351015</v>
      </c>
      <c r="L738" s="113" t="s">
        <v>320</v>
      </c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30" t="s">
        <v>316</v>
      </c>
      <c r="B739" s="35">
        <v>43635.0</v>
      </c>
      <c r="C739" s="9">
        <v>30526.5</v>
      </c>
      <c r="D739" s="9">
        <v>30699.15</v>
      </c>
      <c r="E739" s="9">
        <v>30242.0</v>
      </c>
      <c r="F739" s="30">
        <v>30362.1</v>
      </c>
      <c r="G739" s="30">
        <v>30351.0</v>
      </c>
      <c r="H739" s="81">
        <f t="shared" si="5"/>
        <v>0.5782346545</v>
      </c>
      <c r="I739" s="62" t="str">
        <f t="shared" si="1"/>
        <v>PE</v>
      </c>
      <c r="J739" s="62">
        <f t="shared" si="2"/>
        <v>30400</v>
      </c>
      <c r="K739" s="9">
        <f t="shared" si="3"/>
        <v>0.5385484743</v>
      </c>
      <c r="L739" s="113" t="s">
        <v>322</v>
      </c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30" t="s">
        <v>316</v>
      </c>
      <c r="B740" s="35">
        <v>43636.0</v>
      </c>
      <c r="C740" s="9">
        <v>30390.2</v>
      </c>
      <c r="D740" s="9">
        <v>30824.55</v>
      </c>
      <c r="E740" s="9">
        <v>30220.7</v>
      </c>
      <c r="F740" s="30">
        <v>30781.1</v>
      </c>
      <c r="G740" s="30">
        <v>30362.1</v>
      </c>
      <c r="H740" s="81">
        <f t="shared" si="5"/>
        <v>0.09254959308</v>
      </c>
      <c r="I740" s="62" t="str">
        <f t="shared" si="1"/>
        <v>PE</v>
      </c>
      <c r="J740" s="62">
        <f t="shared" si="2"/>
        <v>30300</v>
      </c>
      <c r="K740" s="9">
        <f t="shared" si="3"/>
        <v>-1.286269916</v>
      </c>
      <c r="L740" s="113" t="s">
        <v>323</v>
      </c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30" t="s">
        <v>316</v>
      </c>
      <c r="B741" s="35">
        <v>43637.0</v>
      </c>
      <c r="C741" s="9">
        <v>30804.95</v>
      </c>
      <c r="D741" s="9">
        <v>30804.95</v>
      </c>
      <c r="E741" s="9">
        <v>30541.5</v>
      </c>
      <c r="F741" s="30">
        <v>30628.35</v>
      </c>
      <c r="G741" s="30">
        <v>30781.1</v>
      </c>
      <c r="H741" s="81">
        <f t="shared" si="5"/>
        <v>0.07748261108</v>
      </c>
      <c r="I741" s="62" t="str">
        <f t="shared" si="1"/>
        <v>PE</v>
      </c>
      <c r="J741" s="62">
        <f t="shared" si="2"/>
        <v>30700</v>
      </c>
      <c r="K741" s="9">
        <f t="shared" si="3"/>
        <v>0.5732844884</v>
      </c>
      <c r="L741" s="113" t="s">
        <v>317</v>
      </c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30" t="s">
        <v>316</v>
      </c>
      <c r="B742" s="35">
        <v>43640.0</v>
      </c>
      <c r="C742" s="9">
        <v>30680.95</v>
      </c>
      <c r="D742" s="9">
        <v>30783.65</v>
      </c>
      <c r="E742" s="9">
        <v>30528.0</v>
      </c>
      <c r="F742" s="30">
        <v>30602.05</v>
      </c>
      <c r="G742" s="30">
        <v>30628.35</v>
      </c>
      <c r="H742" s="81">
        <f t="shared" si="5"/>
        <v>0.1717363162</v>
      </c>
      <c r="I742" s="62" t="str">
        <f t="shared" si="1"/>
        <v>PE</v>
      </c>
      <c r="J742" s="62">
        <f t="shared" si="2"/>
        <v>30600</v>
      </c>
      <c r="K742" s="9">
        <f t="shared" si="3"/>
        <v>0.2571628323</v>
      </c>
      <c r="L742" s="113" t="s">
        <v>318</v>
      </c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30" t="s">
        <v>316</v>
      </c>
      <c r="B743" s="35">
        <v>43641.0</v>
      </c>
      <c r="C743" s="9">
        <v>30567.65</v>
      </c>
      <c r="D743" s="9">
        <v>30913.25</v>
      </c>
      <c r="E743" s="9">
        <v>30451.4</v>
      </c>
      <c r="F743" s="30">
        <v>30847.05</v>
      </c>
      <c r="G743" s="30">
        <v>30602.05</v>
      </c>
      <c r="H743" s="81">
        <f t="shared" si="5"/>
        <v>-0.1124107699</v>
      </c>
      <c r="I743" s="62" t="str">
        <f t="shared" si="1"/>
        <v>CE</v>
      </c>
      <c r="J743" s="62">
        <f t="shared" si="2"/>
        <v>30700</v>
      </c>
      <c r="K743" s="9">
        <f t="shared" si="3"/>
        <v>-0.9140382071</v>
      </c>
      <c r="L743" s="113" t="s">
        <v>320</v>
      </c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30" t="s">
        <v>316</v>
      </c>
      <c r="B744" s="35">
        <v>43642.0</v>
      </c>
      <c r="C744" s="9">
        <v>30809.2</v>
      </c>
      <c r="D744" s="9">
        <v>31202.7</v>
      </c>
      <c r="E744" s="9">
        <v>30766.65</v>
      </c>
      <c r="F744" s="30">
        <v>31162.35</v>
      </c>
      <c r="G744" s="30">
        <v>30847.05</v>
      </c>
      <c r="H744" s="81">
        <f t="shared" si="5"/>
        <v>-0.1227021709</v>
      </c>
      <c r="I744" s="62" t="str">
        <f t="shared" si="1"/>
        <v>CE</v>
      </c>
      <c r="J744" s="62">
        <f t="shared" si="2"/>
        <v>30900</v>
      </c>
      <c r="K744" s="9">
        <f t="shared" si="3"/>
        <v>-1.146248523</v>
      </c>
      <c r="L744" s="113" t="s">
        <v>322</v>
      </c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30" t="s">
        <v>316</v>
      </c>
      <c r="B745" s="35">
        <v>43643.0</v>
      </c>
      <c r="C745" s="9">
        <v>31192.1</v>
      </c>
      <c r="D745" s="9">
        <v>31490.6</v>
      </c>
      <c r="E745" s="9">
        <v>31158.8</v>
      </c>
      <c r="F745" s="30">
        <v>31269.5</v>
      </c>
      <c r="G745" s="30">
        <v>31162.35</v>
      </c>
      <c r="H745" s="81">
        <f t="shared" si="5"/>
        <v>0.095467768</v>
      </c>
      <c r="I745" s="62" t="str">
        <f t="shared" si="1"/>
        <v>PE</v>
      </c>
      <c r="J745" s="62">
        <f t="shared" si="2"/>
        <v>31100</v>
      </c>
      <c r="K745" s="9">
        <f t="shared" si="3"/>
        <v>-0.2481397533</v>
      </c>
      <c r="L745" s="113" t="s">
        <v>323</v>
      </c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30" t="s">
        <v>316</v>
      </c>
      <c r="B746" s="35">
        <v>43644.0</v>
      </c>
      <c r="C746" s="9">
        <v>31281.0</v>
      </c>
      <c r="D746" s="9">
        <v>31308.9</v>
      </c>
      <c r="E746" s="9">
        <v>31060.6</v>
      </c>
      <c r="F746" s="30">
        <v>31105.2</v>
      </c>
      <c r="G746" s="30">
        <v>31269.5</v>
      </c>
      <c r="H746" s="81">
        <f t="shared" si="5"/>
        <v>0.03677705112</v>
      </c>
      <c r="I746" s="62" t="str">
        <f t="shared" si="1"/>
        <v>PE</v>
      </c>
      <c r="J746" s="62">
        <f t="shared" si="2"/>
        <v>31200</v>
      </c>
      <c r="K746" s="9">
        <f t="shared" si="3"/>
        <v>0.5620024935</v>
      </c>
      <c r="L746" s="113" t="s">
        <v>317</v>
      </c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30" t="s">
        <v>316</v>
      </c>
      <c r="B747" s="35">
        <v>43647.0</v>
      </c>
      <c r="C747" s="9">
        <v>31271.0</v>
      </c>
      <c r="D747" s="9">
        <v>31450.35</v>
      </c>
      <c r="E747" s="9">
        <v>31246.45</v>
      </c>
      <c r="F747" s="30">
        <v>31372.2</v>
      </c>
      <c r="G747" s="30">
        <v>31105.2</v>
      </c>
      <c r="H747" s="81">
        <f t="shared" si="5"/>
        <v>0.5330298471</v>
      </c>
      <c r="I747" s="62" t="str">
        <f t="shared" si="1"/>
        <v>PE</v>
      </c>
      <c r="J747" s="62">
        <f t="shared" si="2"/>
        <v>31200</v>
      </c>
      <c r="K747" s="9">
        <f t="shared" si="3"/>
        <v>-0.3236225257</v>
      </c>
      <c r="L747" s="113" t="s">
        <v>318</v>
      </c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30" t="s">
        <v>316</v>
      </c>
      <c r="B748" s="35">
        <v>43648.0</v>
      </c>
      <c r="C748" s="9">
        <v>31414.65</v>
      </c>
      <c r="D748" s="9">
        <v>31431.35</v>
      </c>
      <c r="E748" s="9">
        <v>31105.1</v>
      </c>
      <c r="F748" s="30">
        <v>31283.3</v>
      </c>
      <c r="G748" s="30">
        <v>31372.2</v>
      </c>
      <c r="H748" s="81">
        <f t="shared" si="5"/>
        <v>0.1353108803</v>
      </c>
      <c r="I748" s="62" t="str">
        <f t="shared" si="1"/>
        <v>PE</v>
      </c>
      <c r="J748" s="62">
        <f t="shared" si="2"/>
        <v>31300</v>
      </c>
      <c r="K748" s="9">
        <f t="shared" si="3"/>
        <v>0.418117025</v>
      </c>
      <c r="L748" s="113" t="s">
        <v>320</v>
      </c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30" t="s">
        <v>316</v>
      </c>
      <c r="B749" s="35">
        <v>43649.0</v>
      </c>
      <c r="C749" s="9">
        <v>31347.7</v>
      </c>
      <c r="D749" s="9">
        <v>31467.15</v>
      </c>
      <c r="E749" s="9">
        <v>31238.5</v>
      </c>
      <c r="F749" s="30">
        <v>31382.3</v>
      </c>
      <c r="G749" s="30">
        <v>31283.3</v>
      </c>
      <c r="H749" s="81">
        <f t="shared" si="5"/>
        <v>0.2058606349</v>
      </c>
      <c r="I749" s="62" t="str">
        <f t="shared" si="1"/>
        <v>PE</v>
      </c>
      <c r="J749" s="62">
        <f t="shared" si="2"/>
        <v>31200</v>
      </c>
      <c r="K749" s="9">
        <f t="shared" si="3"/>
        <v>-0.1103749238</v>
      </c>
      <c r="L749" s="113" t="s">
        <v>322</v>
      </c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30" t="s">
        <v>316</v>
      </c>
      <c r="B750" s="35">
        <v>43650.0</v>
      </c>
      <c r="C750" s="9">
        <v>31471.0</v>
      </c>
      <c r="D750" s="9">
        <v>31608.35</v>
      </c>
      <c r="E750" s="9">
        <v>31428.05</v>
      </c>
      <c r="F750" s="30">
        <v>31471.85</v>
      </c>
      <c r="G750" s="30">
        <v>31382.3</v>
      </c>
      <c r="H750" s="81">
        <f t="shared" si="5"/>
        <v>0.2826434009</v>
      </c>
      <c r="I750" s="62" t="str">
        <f t="shared" si="1"/>
        <v>PE</v>
      </c>
      <c r="J750" s="62">
        <f t="shared" si="2"/>
        <v>31400</v>
      </c>
      <c r="K750" s="9">
        <f t="shared" si="3"/>
        <v>-0.002700899241</v>
      </c>
      <c r="L750" s="113" t="s">
        <v>323</v>
      </c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30" t="s">
        <v>316</v>
      </c>
      <c r="B751" s="35">
        <v>43651.0</v>
      </c>
      <c r="C751" s="9">
        <v>31523.05</v>
      </c>
      <c r="D751" s="9">
        <v>31660.75</v>
      </c>
      <c r="E751" s="9">
        <v>31323.25</v>
      </c>
      <c r="F751" s="30">
        <v>31475.8</v>
      </c>
      <c r="G751" s="30">
        <v>31471.85</v>
      </c>
      <c r="H751" s="81">
        <f t="shared" si="5"/>
        <v>0.1626850662</v>
      </c>
      <c r="I751" s="62" t="str">
        <f t="shared" si="1"/>
        <v>PE</v>
      </c>
      <c r="J751" s="62">
        <f t="shared" si="2"/>
        <v>31400</v>
      </c>
      <c r="K751" s="9">
        <f t="shared" si="3"/>
        <v>0.1498903184</v>
      </c>
      <c r="L751" s="113" t="s">
        <v>317</v>
      </c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30" t="s">
        <v>316</v>
      </c>
      <c r="B752" s="35">
        <v>43654.0</v>
      </c>
      <c r="C752" s="9">
        <v>31346.85</v>
      </c>
      <c r="D752" s="9">
        <v>31370.4</v>
      </c>
      <c r="E752" s="9">
        <v>30536.75</v>
      </c>
      <c r="F752" s="30">
        <v>30603.85</v>
      </c>
      <c r="G752" s="30">
        <v>31475.8</v>
      </c>
      <c r="H752" s="81">
        <f t="shared" si="5"/>
        <v>-0.4096798175</v>
      </c>
      <c r="I752" s="62" t="str">
        <f t="shared" si="1"/>
        <v>CE</v>
      </c>
      <c r="J752" s="62">
        <f t="shared" si="2"/>
        <v>31400</v>
      </c>
      <c r="K752" s="9">
        <f t="shared" si="3"/>
        <v>2.370254108</v>
      </c>
      <c r="L752" s="113" t="s">
        <v>318</v>
      </c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30" t="s">
        <v>316</v>
      </c>
      <c r="B753" s="35">
        <v>43655.0</v>
      </c>
      <c r="C753" s="9">
        <v>30533.4</v>
      </c>
      <c r="D753" s="9">
        <v>30702.1</v>
      </c>
      <c r="E753" s="9">
        <v>30346.7</v>
      </c>
      <c r="F753" s="30">
        <v>30569.15</v>
      </c>
      <c r="G753" s="30">
        <v>30603.85</v>
      </c>
      <c r="H753" s="81">
        <f t="shared" si="5"/>
        <v>-0.2301997951</v>
      </c>
      <c r="I753" s="62" t="str">
        <f t="shared" si="1"/>
        <v>CE</v>
      </c>
      <c r="J753" s="62">
        <f t="shared" si="2"/>
        <v>30600</v>
      </c>
      <c r="K753" s="9">
        <f t="shared" si="3"/>
        <v>-0.1170848972</v>
      </c>
      <c r="L753" s="113" t="s">
        <v>320</v>
      </c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30" t="s">
        <v>316</v>
      </c>
      <c r="B754" s="35">
        <v>43656.0</v>
      </c>
      <c r="C754" s="9">
        <v>30618.05</v>
      </c>
      <c r="D754" s="9">
        <v>30728.35</v>
      </c>
      <c r="E754" s="9">
        <v>30428.6</v>
      </c>
      <c r="F754" s="30">
        <v>30522.1</v>
      </c>
      <c r="G754" s="30">
        <v>30569.15</v>
      </c>
      <c r="H754" s="81">
        <f t="shared" si="5"/>
        <v>0.1599651937</v>
      </c>
      <c r="I754" s="62" t="str">
        <f t="shared" si="1"/>
        <v>PE</v>
      </c>
      <c r="J754" s="62">
        <f t="shared" si="2"/>
        <v>30500</v>
      </c>
      <c r="K754" s="9">
        <f t="shared" si="3"/>
        <v>0.3133772399</v>
      </c>
      <c r="L754" s="113" t="s">
        <v>322</v>
      </c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30" t="s">
        <v>316</v>
      </c>
      <c r="B755" s="35">
        <v>43657.0</v>
      </c>
      <c r="C755" s="9">
        <v>30707.0</v>
      </c>
      <c r="D755" s="9">
        <v>30788.05</v>
      </c>
      <c r="E755" s="9">
        <v>30565.35</v>
      </c>
      <c r="F755" s="30">
        <v>30716.55</v>
      </c>
      <c r="G755" s="30">
        <v>30522.1</v>
      </c>
      <c r="H755" s="81">
        <f t="shared" si="5"/>
        <v>0.6057905583</v>
      </c>
      <c r="I755" s="62" t="str">
        <f t="shared" si="1"/>
        <v>PE</v>
      </c>
      <c r="J755" s="62">
        <f t="shared" si="2"/>
        <v>30600</v>
      </c>
      <c r="K755" s="9">
        <f t="shared" si="3"/>
        <v>-0.03110040056</v>
      </c>
      <c r="L755" s="113" t="s">
        <v>323</v>
      </c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30" t="s">
        <v>316</v>
      </c>
      <c r="B756" s="35">
        <v>43658.0</v>
      </c>
      <c r="C756" s="9">
        <v>30789.75</v>
      </c>
      <c r="D756" s="9">
        <v>30870.95</v>
      </c>
      <c r="E756" s="9">
        <v>30548.3</v>
      </c>
      <c r="F756" s="30">
        <v>30601.45</v>
      </c>
      <c r="G756" s="30">
        <v>30716.55</v>
      </c>
      <c r="H756" s="81">
        <f t="shared" si="5"/>
        <v>0.2383080131</v>
      </c>
      <c r="I756" s="62" t="str">
        <f t="shared" si="1"/>
        <v>PE</v>
      </c>
      <c r="J756" s="62">
        <f t="shared" si="2"/>
        <v>30700</v>
      </c>
      <c r="K756" s="9">
        <f t="shared" si="3"/>
        <v>0.6115671611</v>
      </c>
      <c r="L756" s="113" t="s">
        <v>317</v>
      </c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30" t="s">
        <v>316</v>
      </c>
      <c r="B757" s="35">
        <v>43661.0</v>
      </c>
      <c r="C757" s="9">
        <v>30688.85</v>
      </c>
      <c r="D757" s="9">
        <v>30695.7</v>
      </c>
      <c r="E757" s="9">
        <v>30334.2</v>
      </c>
      <c r="F757" s="30">
        <v>30445.95</v>
      </c>
      <c r="G757" s="30">
        <v>30601.45</v>
      </c>
      <c r="H757" s="81">
        <f t="shared" si="5"/>
        <v>0.2856073813</v>
      </c>
      <c r="I757" s="62" t="str">
        <f t="shared" si="1"/>
        <v>PE</v>
      </c>
      <c r="J757" s="62">
        <f t="shared" si="2"/>
        <v>30600</v>
      </c>
      <c r="K757" s="9">
        <f t="shared" si="3"/>
        <v>0.7914926757</v>
      </c>
      <c r="L757" s="113" t="s">
        <v>318</v>
      </c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30" t="s">
        <v>316</v>
      </c>
      <c r="B758" s="35">
        <v>43662.0</v>
      </c>
      <c r="C758" s="9">
        <v>30532.65</v>
      </c>
      <c r="D758" s="9">
        <v>30635.0</v>
      </c>
      <c r="E758" s="9">
        <v>30429.9</v>
      </c>
      <c r="F758" s="30">
        <v>30570.8</v>
      </c>
      <c r="G758" s="30">
        <v>30445.95</v>
      </c>
      <c r="H758" s="81">
        <f t="shared" si="5"/>
        <v>0.2847669394</v>
      </c>
      <c r="I758" s="62" t="str">
        <f t="shared" si="1"/>
        <v>PE</v>
      </c>
      <c r="J758" s="62">
        <f t="shared" si="2"/>
        <v>30400</v>
      </c>
      <c r="K758" s="9">
        <f t="shared" si="3"/>
        <v>-0.1249482112</v>
      </c>
      <c r="L758" s="113" t="s">
        <v>320</v>
      </c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30" t="s">
        <v>316</v>
      </c>
      <c r="B759" s="35">
        <v>43663.0</v>
      </c>
      <c r="C759" s="9">
        <v>30622.25</v>
      </c>
      <c r="D759" s="9">
        <v>30799.7</v>
      </c>
      <c r="E759" s="9">
        <v>30568.3</v>
      </c>
      <c r="F759" s="30">
        <v>30735.5</v>
      </c>
      <c r="G759" s="30">
        <v>30570.8</v>
      </c>
      <c r="H759" s="81">
        <f t="shared" si="5"/>
        <v>0.1682978529</v>
      </c>
      <c r="I759" s="62" t="str">
        <f t="shared" si="1"/>
        <v>PE</v>
      </c>
      <c r="J759" s="62">
        <f t="shared" si="2"/>
        <v>30500</v>
      </c>
      <c r="K759" s="9">
        <f t="shared" si="3"/>
        <v>-0.3698291275</v>
      </c>
      <c r="L759" s="113" t="s">
        <v>322</v>
      </c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30" t="s">
        <v>316</v>
      </c>
      <c r="B760" s="35">
        <v>43664.0</v>
      </c>
      <c r="C760" s="9">
        <v>30705.8</v>
      </c>
      <c r="D760" s="9">
        <v>30769.35</v>
      </c>
      <c r="E760" s="9">
        <v>30378.6</v>
      </c>
      <c r="F760" s="30">
        <v>30430.6</v>
      </c>
      <c r="G760" s="30">
        <v>30735.5</v>
      </c>
      <c r="H760" s="81">
        <f t="shared" si="5"/>
        <v>-0.09663093166</v>
      </c>
      <c r="I760" s="62" t="str">
        <f t="shared" si="1"/>
        <v>CE</v>
      </c>
      <c r="J760" s="62">
        <f t="shared" si="2"/>
        <v>30800</v>
      </c>
      <c r="K760" s="9">
        <f t="shared" si="3"/>
        <v>0.8962476145</v>
      </c>
      <c r="L760" s="113" t="s">
        <v>323</v>
      </c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30" t="s">
        <v>316</v>
      </c>
      <c r="B761" s="35">
        <v>43665.0</v>
      </c>
      <c r="C761" s="9">
        <v>30515.1</v>
      </c>
      <c r="D761" s="9">
        <v>30543.75</v>
      </c>
      <c r="E761" s="9">
        <v>29705.75</v>
      </c>
      <c r="F761" s="30">
        <v>29770.35</v>
      </c>
      <c r="G761" s="30">
        <v>30430.6</v>
      </c>
      <c r="H761" s="81">
        <f t="shared" si="5"/>
        <v>0.2776810184</v>
      </c>
      <c r="I761" s="62" t="str">
        <f t="shared" si="1"/>
        <v>PE</v>
      </c>
      <c r="J761" s="62">
        <f t="shared" si="2"/>
        <v>30400</v>
      </c>
      <c r="K761" s="9">
        <f t="shared" si="3"/>
        <v>2.440594984</v>
      </c>
      <c r="L761" s="113" t="s">
        <v>317</v>
      </c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30" t="s">
        <v>316</v>
      </c>
      <c r="B762" s="35">
        <v>43668.0</v>
      </c>
      <c r="C762" s="9">
        <v>29617.05</v>
      </c>
      <c r="D762" s="9">
        <v>29635.15</v>
      </c>
      <c r="E762" s="9">
        <v>29194.1</v>
      </c>
      <c r="F762" s="30">
        <v>29284.95</v>
      </c>
      <c r="G762" s="30">
        <v>29770.35</v>
      </c>
      <c r="H762" s="81">
        <f t="shared" si="5"/>
        <v>-0.5149418801</v>
      </c>
      <c r="I762" s="62" t="str">
        <f t="shared" si="1"/>
        <v>CE</v>
      </c>
      <c r="J762" s="62">
        <f t="shared" si="2"/>
        <v>29700</v>
      </c>
      <c r="K762" s="9">
        <f t="shared" si="3"/>
        <v>1.121313568</v>
      </c>
      <c r="L762" s="113" t="s">
        <v>318</v>
      </c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30" t="s">
        <v>316</v>
      </c>
      <c r="B763" s="35">
        <v>43669.0</v>
      </c>
      <c r="C763" s="9">
        <v>29342.45</v>
      </c>
      <c r="D763" s="9">
        <v>29365.8</v>
      </c>
      <c r="E763" s="9">
        <v>29078.15</v>
      </c>
      <c r="F763" s="30">
        <v>29128.1</v>
      </c>
      <c r="G763" s="30">
        <v>29284.95</v>
      </c>
      <c r="H763" s="81">
        <f t="shared" si="5"/>
        <v>0.1963465876</v>
      </c>
      <c r="I763" s="62" t="str">
        <f t="shared" si="1"/>
        <v>PE</v>
      </c>
      <c r="J763" s="62">
        <f t="shared" si="2"/>
        <v>29200</v>
      </c>
      <c r="K763" s="9">
        <f t="shared" si="3"/>
        <v>0.7305115967</v>
      </c>
      <c r="L763" s="113" t="s">
        <v>320</v>
      </c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30" t="s">
        <v>316</v>
      </c>
      <c r="B764" s="35">
        <v>43670.0</v>
      </c>
      <c r="C764" s="9">
        <v>29085.45</v>
      </c>
      <c r="D764" s="9">
        <v>29252.4</v>
      </c>
      <c r="E764" s="9">
        <v>28871.0</v>
      </c>
      <c r="F764" s="30">
        <v>28952.25</v>
      </c>
      <c r="G764" s="30">
        <v>29128.1</v>
      </c>
      <c r="H764" s="81">
        <f t="shared" si="5"/>
        <v>-0.1464221834</v>
      </c>
      <c r="I764" s="62" t="str">
        <f t="shared" si="1"/>
        <v>CE</v>
      </c>
      <c r="J764" s="62">
        <f t="shared" si="2"/>
        <v>29200</v>
      </c>
      <c r="K764" s="9">
        <f t="shared" si="3"/>
        <v>0.4579609392</v>
      </c>
      <c r="L764" s="113" t="s">
        <v>322</v>
      </c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30" t="s">
        <v>316</v>
      </c>
      <c r="B765" s="35">
        <v>43671.0</v>
      </c>
      <c r="C765" s="9">
        <v>28981.05</v>
      </c>
      <c r="D765" s="9">
        <v>29240.8</v>
      </c>
      <c r="E765" s="9">
        <v>28931.05</v>
      </c>
      <c r="F765" s="30">
        <v>29043.05</v>
      </c>
      <c r="G765" s="30">
        <v>28952.25</v>
      </c>
      <c r="H765" s="81">
        <f t="shared" si="5"/>
        <v>0.09947413413</v>
      </c>
      <c r="I765" s="62" t="str">
        <f t="shared" si="1"/>
        <v>PE</v>
      </c>
      <c r="J765" s="62">
        <f t="shared" si="2"/>
        <v>28900</v>
      </c>
      <c r="K765" s="9">
        <f t="shared" si="3"/>
        <v>-0.2139328975</v>
      </c>
      <c r="L765" s="113" t="s">
        <v>323</v>
      </c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30" t="s">
        <v>316</v>
      </c>
      <c r="B766" s="35">
        <v>43672.0</v>
      </c>
      <c r="C766" s="9">
        <v>29062.5</v>
      </c>
      <c r="D766" s="9">
        <v>29379.1</v>
      </c>
      <c r="E766" s="9">
        <v>28994.5</v>
      </c>
      <c r="F766" s="30">
        <v>29325.3</v>
      </c>
      <c r="G766" s="30">
        <v>29043.05</v>
      </c>
      <c r="H766" s="81">
        <f t="shared" si="5"/>
        <v>0.06696955037</v>
      </c>
      <c r="I766" s="62" t="str">
        <f t="shared" si="1"/>
        <v>PE</v>
      </c>
      <c r="J766" s="62">
        <f t="shared" si="2"/>
        <v>29000</v>
      </c>
      <c r="K766" s="9">
        <f t="shared" si="3"/>
        <v>-0.9042580645</v>
      </c>
      <c r="L766" s="113" t="s">
        <v>317</v>
      </c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30" t="s">
        <v>316</v>
      </c>
      <c r="B767" s="35">
        <v>43675.0</v>
      </c>
      <c r="C767" s="9">
        <v>29583.45</v>
      </c>
      <c r="D767" s="9">
        <v>29592.95</v>
      </c>
      <c r="E767" s="9">
        <v>29104.85</v>
      </c>
      <c r="F767" s="30">
        <v>29295.9</v>
      </c>
      <c r="G767" s="30">
        <v>29325.3</v>
      </c>
      <c r="H767" s="81">
        <f t="shared" si="5"/>
        <v>0.8802978998</v>
      </c>
      <c r="I767" s="62" t="str">
        <f t="shared" si="1"/>
        <v>PE</v>
      </c>
      <c r="J767" s="62">
        <f t="shared" si="2"/>
        <v>29500</v>
      </c>
      <c r="K767" s="9">
        <f t="shared" si="3"/>
        <v>0.9719961668</v>
      </c>
      <c r="L767" s="113" t="s">
        <v>318</v>
      </c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30" t="s">
        <v>316</v>
      </c>
      <c r="B768" s="35">
        <v>43676.0</v>
      </c>
      <c r="C768" s="9">
        <v>29434.85</v>
      </c>
      <c r="D768" s="9">
        <v>29530.3</v>
      </c>
      <c r="E768" s="9">
        <v>28737.8</v>
      </c>
      <c r="F768" s="30">
        <v>28791.6</v>
      </c>
      <c r="G768" s="30">
        <v>29295.9</v>
      </c>
      <c r="H768" s="81">
        <f t="shared" si="5"/>
        <v>0.4742984513</v>
      </c>
      <c r="I768" s="62" t="str">
        <f t="shared" si="1"/>
        <v>PE</v>
      </c>
      <c r="J768" s="62">
        <f t="shared" si="2"/>
        <v>29300</v>
      </c>
      <c r="K768" s="9">
        <f t="shared" si="3"/>
        <v>2.185334731</v>
      </c>
      <c r="L768" s="113" t="s">
        <v>320</v>
      </c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30" t="s">
        <v>316</v>
      </c>
      <c r="B769" s="35">
        <v>43678.0</v>
      </c>
      <c r="C769" s="9">
        <v>28660.5</v>
      </c>
      <c r="D769" s="9">
        <v>28819.7</v>
      </c>
      <c r="E769" s="9">
        <v>28047.35</v>
      </c>
      <c r="F769" s="30">
        <v>28367.25</v>
      </c>
      <c r="G769" s="30">
        <v>28791.6</v>
      </c>
      <c r="H769" s="81">
        <f t="shared" si="5"/>
        <v>-0.4553411412</v>
      </c>
      <c r="I769" s="62" t="str">
        <f t="shared" si="1"/>
        <v>CE</v>
      </c>
      <c r="J769" s="62">
        <f t="shared" si="2"/>
        <v>28800</v>
      </c>
      <c r="K769" s="9">
        <f t="shared" si="3"/>
        <v>1.02318522</v>
      </c>
      <c r="L769" s="113" t="s">
        <v>323</v>
      </c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30" t="s">
        <v>316</v>
      </c>
      <c r="B770" s="35">
        <v>43679.0</v>
      </c>
      <c r="C770" s="9">
        <v>28224.25</v>
      </c>
      <c r="D770" s="9">
        <v>28544.55</v>
      </c>
      <c r="E770" s="9">
        <v>27936.35</v>
      </c>
      <c r="F770" s="30">
        <v>28204.95</v>
      </c>
      <c r="G770" s="30">
        <v>28367.25</v>
      </c>
      <c r="H770" s="81">
        <f t="shared" si="5"/>
        <v>-0.5041024421</v>
      </c>
      <c r="I770" s="62" t="str">
        <f t="shared" si="1"/>
        <v>CE</v>
      </c>
      <c r="J770" s="62">
        <f t="shared" si="2"/>
        <v>28300</v>
      </c>
      <c r="K770" s="9">
        <f t="shared" si="3"/>
        <v>0.06838091358</v>
      </c>
      <c r="L770" s="113" t="s">
        <v>317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30" t="s">
        <v>316</v>
      </c>
      <c r="B771" s="35">
        <v>43682.0</v>
      </c>
      <c r="C771" s="9">
        <v>27841.2</v>
      </c>
      <c r="D771" s="9">
        <v>27866.55</v>
      </c>
      <c r="E771" s="9">
        <v>27389.5</v>
      </c>
      <c r="F771" s="30">
        <v>27648.05</v>
      </c>
      <c r="G771" s="30">
        <v>28204.95</v>
      </c>
      <c r="H771" s="81">
        <f t="shared" si="5"/>
        <v>-1.289667239</v>
      </c>
      <c r="I771" s="62" t="str">
        <f t="shared" si="1"/>
        <v>CE</v>
      </c>
      <c r="J771" s="62">
        <f t="shared" si="2"/>
        <v>27900</v>
      </c>
      <c r="K771" s="9">
        <f t="shared" si="3"/>
        <v>0.6937560163</v>
      </c>
      <c r="L771" s="113" t="s">
        <v>318</v>
      </c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30" t="s">
        <v>316</v>
      </c>
      <c r="B772" s="35">
        <v>43683.0</v>
      </c>
      <c r="C772" s="9">
        <v>27518.5</v>
      </c>
      <c r="D772" s="9">
        <v>28148.4</v>
      </c>
      <c r="E772" s="9">
        <v>27503.9</v>
      </c>
      <c r="F772" s="30">
        <v>28022.1</v>
      </c>
      <c r="G772" s="30">
        <v>27648.05</v>
      </c>
      <c r="H772" s="81">
        <f t="shared" si="5"/>
        <v>-0.4685683077</v>
      </c>
      <c r="I772" s="62" t="str">
        <f t="shared" si="1"/>
        <v>CE</v>
      </c>
      <c r="J772" s="62">
        <f t="shared" si="2"/>
        <v>27600</v>
      </c>
      <c r="K772" s="9">
        <f t="shared" si="3"/>
        <v>-1.830041608</v>
      </c>
      <c r="L772" s="113" t="s">
        <v>320</v>
      </c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30" t="s">
        <v>316</v>
      </c>
      <c r="B773" s="35">
        <v>43684.0</v>
      </c>
      <c r="C773" s="9">
        <v>28053.85</v>
      </c>
      <c r="D773" s="9">
        <v>28175.55</v>
      </c>
      <c r="E773" s="9">
        <v>27641.85</v>
      </c>
      <c r="F773" s="30">
        <v>27702.05</v>
      </c>
      <c r="G773" s="30">
        <v>28022.1</v>
      </c>
      <c r="H773" s="81">
        <f t="shared" si="5"/>
        <v>0.1133034284</v>
      </c>
      <c r="I773" s="62" t="str">
        <f t="shared" si="1"/>
        <v>PE</v>
      </c>
      <c r="J773" s="62">
        <f t="shared" si="2"/>
        <v>28000</v>
      </c>
      <c r="K773" s="9">
        <f t="shared" si="3"/>
        <v>1.254016828</v>
      </c>
      <c r="L773" s="113" t="s">
        <v>322</v>
      </c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30" t="s">
        <v>316</v>
      </c>
      <c r="B774" s="35">
        <v>43685.0</v>
      </c>
      <c r="C774" s="9">
        <v>27840.1</v>
      </c>
      <c r="D774" s="9">
        <v>28227.55</v>
      </c>
      <c r="E774" s="9">
        <v>27531.05</v>
      </c>
      <c r="F774" s="30">
        <v>28110.45</v>
      </c>
      <c r="G774" s="30">
        <v>27702.05</v>
      </c>
      <c r="H774" s="81">
        <f t="shared" si="5"/>
        <v>0.4983385706</v>
      </c>
      <c r="I774" s="62" t="str">
        <f t="shared" si="1"/>
        <v>PE</v>
      </c>
      <c r="J774" s="62">
        <f t="shared" si="2"/>
        <v>27700</v>
      </c>
      <c r="K774" s="9">
        <f t="shared" si="3"/>
        <v>-0.971081282</v>
      </c>
      <c r="L774" s="113" t="s">
        <v>323</v>
      </c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30" t="s">
        <v>316</v>
      </c>
      <c r="B775" s="35">
        <v>43686.0</v>
      </c>
      <c r="C775" s="9">
        <v>28293.65</v>
      </c>
      <c r="D775" s="9">
        <v>28602.75</v>
      </c>
      <c r="E775" s="9">
        <v>28251.75</v>
      </c>
      <c r="F775" s="30">
        <v>28431.9</v>
      </c>
      <c r="G775" s="30">
        <v>28110.45</v>
      </c>
      <c r="H775" s="81">
        <f t="shared" si="5"/>
        <v>0.6517149316</v>
      </c>
      <c r="I775" s="62" t="str">
        <f t="shared" si="1"/>
        <v>PE</v>
      </c>
      <c r="J775" s="62">
        <f t="shared" si="2"/>
        <v>28200</v>
      </c>
      <c r="K775" s="9">
        <f t="shared" si="3"/>
        <v>-0.4886255397</v>
      </c>
      <c r="L775" s="113" t="s">
        <v>317</v>
      </c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30" t="s">
        <v>316</v>
      </c>
      <c r="B776" s="35">
        <v>43690.0</v>
      </c>
      <c r="C776" s="9">
        <v>28356.8</v>
      </c>
      <c r="D776" s="9">
        <v>28358.85</v>
      </c>
      <c r="E776" s="9">
        <v>27683.5</v>
      </c>
      <c r="F776" s="30">
        <v>27729.1</v>
      </c>
      <c r="G776" s="30">
        <v>28431.9</v>
      </c>
      <c r="H776" s="81">
        <f t="shared" si="5"/>
        <v>-0.2641399273</v>
      </c>
      <c r="I776" s="62" t="str">
        <f t="shared" si="1"/>
        <v>CE</v>
      </c>
      <c r="J776" s="62">
        <f t="shared" si="2"/>
        <v>28500</v>
      </c>
      <c r="K776" s="9">
        <f t="shared" si="3"/>
        <v>2.213578401</v>
      </c>
      <c r="L776" s="113" t="s">
        <v>320</v>
      </c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30" t="s">
        <v>316</v>
      </c>
      <c r="B777" s="35">
        <v>43691.0</v>
      </c>
      <c r="C777" s="9">
        <v>27885.5</v>
      </c>
      <c r="D777" s="9">
        <v>28107.05</v>
      </c>
      <c r="E777" s="9">
        <v>27726.65</v>
      </c>
      <c r="F777" s="30">
        <v>28019.2</v>
      </c>
      <c r="G777" s="30">
        <v>27729.1</v>
      </c>
      <c r="H777" s="81">
        <f t="shared" si="5"/>
        <v>0.5640284034</v>
      </c>
      <c r="I777" s="62" t="str">
        <f t="shared" si="1"/>
        <v>PE</v>
      </c>
      <c r="J777" s="62">
        <f t="shared" si="2"/>
        <v>27800</v>
      </c>
      <c r="K777" s="9">
        <f t="shared" si="3"/>
        <v>-0.4794606516</v>
      </c>
      <c r="L777" s="113" t="s">
        <v>322</v>
      </c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30" t="s">
        <v>316</v>
      </c>
      <c r="B778" s="35">
        <v>43693.0</v>
      </c>
      <c r="C778" s="9">
        <v>27920.3</v>
      </c>
      <c r="D778" s="9">
        <v>28251.05</v>
      </c>
      <c r="E778" s="9">
        <v>27720.95</v>
      </c>
      <c r="F778" s="30">
        <v>28217.0</v>
      </c>
      <c r="G778" s="30">
        <v>28019.2</v>
      </c>
      <c r="H778" s="81">
        <f t="shared" si="5"/>
        <v>-0.3529722476</v>
      </c>
      <c r="I778" s="62" t="str">
        <f t="shared" si="1"/>
        <v>CE</v>
      </c>
      <c r="J778" s="62">
        <f t="shared" si="2"/>
        <v>28000</v>
      </c>
      <c r="K778" s="9">
        <f t="shared" si="3"/>
        <v>-1.062667665</v>
      </c>
      <c r="L778" s="113" t="s">
        <v>317</v>
      </c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30" t="s">
        <v>316</v>
      </c>
      <c r="B779" s="35">
        <v>43697.0</v>
      </c>
      <c r="C779" s="9">
        <v>28163.55</v>
      </c>
      <c r="D779" s="9">
        <v>28215.4</v>
      </c>
      <c r="E779" s="9">
        <v>27839.65</v>
      </c>
      <c r="F779" s="30">
        <v>27982.45</v>
      </c>
      <c r="G779" s="30">
        <v>28217.0</v>
      </c>
      <c r="H779" s="81">
        <f t="shared" si="5"/>
        <v>-0.1894248148</v>
      </c>
      <c r="I779" s="62" t="str">
        <f t="shared" si="1"/>
        <v>CE</v>
      </c>
      <c r="J779" s="62">
        <f t="shared" si="2"/>
        <v>28300</v>
      </c>
      <c r="K779" s="9">
        <f t="shared" si="3"/>
        <v>0.6430297317</v>
      </c>
      <c r="L779" s="113" t="s">
        <v>320</v>
      </c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30" t="s">
        <v>316</v>
      </c>
      <c r="B780" s="35">
        <v>43698.0</v>
      </c>
      <c r="C780" s="9">
        <v>28021.0</v>
      </c>
      <c r="D780" s="9">
        <v>28098.9</v>
      </c>
      <c r="E780" s="9">
        <v>27666.2</v>
      </c>
      <c r="F780" s="30">
        <v>27719.05</v>
      </c>
      <c r="G780" s="30">
        <v>27982.45</v>
      </c>
      <c r="H780" s="81">
        <f t="shared" si="5"/>
        <v>0.1377649205</v>
      </c>
      <c r="I780" s="62" t="str">
        <f t="shared" si="1"/>
        <v>PE</v>
      </c>
      <c r="J780" s="62">
        <f t="shared" si="2"/>
        <v>27900</v>
      </c>
      <c r="K780" s="9">
        <f t="shared" si="3"/>
        <v>1.077584669</v>
      </c>
      <c r="L780" s="113" t="s">
        <v>322</v>
      </c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30" t="s">
        <v>316</v>
      </c>
      <c r="B781" s="35">
        <v>43699.0</v>
      </c>
      <c r="C781" s="9">
        <v>27690.05</v>
      </c>
      <c r="D781" s="9">
        <v>27690.05</v>
      </c>
      <c r="E781" s="9">
        <v>26975.55</v>
      </c>
      <c r="F781" s="30">
        <v>27034.2</v>
      </c>
      <c r="G781" s="30">
        <v>27719.05</v>
      </c>
      <c r="H781" s="81">
        <f t="shared" si="5"/>
        <v>-0.1046211901</v>
      </c>
      <c r="I781" s="62" t="str">
        <f t="shared" si="1"/>
        <v>CE</v>
      </c>
      <c r="J781" s="62">
        <f t="shared" si="2"/>
        <v>27800</v>
      </c>
      <c r="K781" s="9">
        <f t="shared" si="3"/>
        <v>2.368540324</v>
      </c>
      <c r="L781" s="113" t="s">
        <v>323</v>
      </c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30" t="s">
        <v>316</v>
      </c>
      <c r="B782" s="35">
        <v>43700.0</v>
      </c>
      <c r="C782" s="9">
        <v>26835.35</v>
      </c>
      <c r="D782" s="9">
        <v>27207.3</v>
      </c>
      <c r="E782" s="9">
        <v>26560.6</v>
      </c>
      <c r="F782" s="30">
        <v>26958.65</v>
      </c>
      <c r="G782" s="30">
        <v>27034.2</v>
      </c>
      <c r="H782" s="81">
        <f t="shared" si="5"/>
        <v>-0.7355497851</v>
      </c>
      <c r="I782" s="62" t="str">
        <f t="shared" si="1"/>
        <v>CE</v>
      </c>
      <c r="J782" s="62">
        <f t="shared" si="2"/>
        <v>26900</v>
      </c>
      <c r="K782" s="9">
        <f t="shared" si="3"/>
        <v>-0.4594685741</v>
      </c>
      <c r="L782" s="113" t="s">
        <v>317</v>
      </c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30" t="s">
        <v>316</v>
      </c>
      <c r="B783" s="35">
        <v>43703.0</v>
      </c>
      <c r="C783" s="9">
        <v>27663.95</v>
      </c>
      <c r="D783" s="9">
        <v>27995.25</v>
      </c>
      <c r="E783" s="9">
        <v>26859.35</v>
      </c>
      <c r="F783" s="30">
        <v>27951.35</v>
      </c>
      <c r="G783" s="30">
        <v>26958.65</v>
      </c>
      <c r="H783" s="81">
        <f t="shared" si="5"/>
        <v>2.616228928</v>
      </c>
      <c r="I783" s="62" t="str">
        <f t="shared" si="1"/>
        <v>PE</v>
      </c>
      <c r="J783" s="62">
        <f t="shared" si="2"/>
        <v>27600</v>
      </c>
      <c r="K783" s="9">
        <f t="shared" si="3"/>
        <v>-1.038897193</v>
      </c>
      <c r="L783" s="113" t="s">
        <v>318</v>
      </c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30" t="s">
        <v>316</v>
      </c>
      <c r="B784" s="35">
        <v>43704.0</v>
      </c>
      <c r="C784" s="9">
        <v>28106.3</v>
      </c>
      <c r="D784" s="9">
        <v>28277.7</v>
      </c>
      <c r="E784" s="9">
        <v>27960.8</v>
      </c>
      <c r="F784" s="30">
        <v>28126.15</v>
      </c>
      <c r="G784" s="30">
        <v>27951.35</v>
      </c>
      <c r="H784" s="81">
        <f t="shared" si="5"/>
        <v>0.5543560508</v>
      </c>
      <c r="I784" s="62" t="str">
        <f t="shared" si="1"/>
        <v>PE</v>
      </c>
      <c r="J784" s="62">
        <f t="shared" si="2"/>
        <v>28000</v>
      </c>
      <c r="K784" s="9">
        <f t="shared" si="3"/>
        <v>-0.07062473538</v>
      </c>
      <c r="L784" s="113" t="s">
        <v>320</v>
      </c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30" t="s">
        <v>316</v>
      </c>
      <c r="B785" s="35">
        <v>43705.0</v>
      </c>
      <c r="C785" s="9">
        <v>28080.25</v>
      </c>
      <c r="D785" s="9">
        <v>28095.55</v>
      </c>
      <c r="E785" s="9">
        <v>27634.65</v>
      </c>
      <c r="F785" s="30">
        <v>27804.3</v>
      </c>
      <c r="G785" s="30">
        <v>28126.15</v>
      </c>
      <c r="H785" s="81">
        <f t="shared" si="5"/>
        <v>-0.1631933272</v>
      </c>
      <c r="I785" s="62" t="str">
        <f t="shared" si="1"/>
        <v>CE</v>
      </c>
      <c r="J785" s="62">
        <f t="shared" si="2"/>
        <v>28200</v>
      </c>
      <c r="K785" s="9">
        <f t="shared" si="3"/>
        <v>0.9827191709</v>
      </c>
      <c r="L785" s="113" t="s">
        <v>322</v>
      </c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30" t="s">
        <v>316</v>
      </c>
      <c r="B786" s="35">
        <v>43706.0</v>
      </c>
      <c r="C786" s="9">
        <v>27694.95</v>
      </c>
      <c r="D786" s="9">
        <v>27719.05</v>
      </c>
      <c r="E786" s="9">
        <v>27239.95</v>
      </c>
      <c r="F786" s="30">
        <v>27305.2</v>
      </c>
      <c r="G786" s="30">
        <v>27804.3</v>
      </c>
      <c r="H786" s="81">
        <f t="shared" si="5"/>
        <v>-0.393284492</v>
      </c>
      <c r="I786" s="62" t="str">
        <f t="shared" si="1"/>
        <v>CE</v>
      </c>
      <c r="J786" s="62">
        <f t="shared" si="2"/>
        <v>27800</v>
      </c>
      <c r="K786" s="9">
        <f t="shared" si="3"/>
        <v>1.407296276</v>
      </c>
      <c r="L786" s="113" t="s">
        <v>323</v>
      </c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30" t="s">
        <v>316</v>
      </c>
      <c r="B787" s="35">
        <v>43707.0</v>
      </c>
      <c r="C787" s="9">
        <v>27407.9</v>
      </c>
      <c r="D787" s="9">
        <v>27586.5</v>
      </c>
      <c r="E787" s="9">
        <v>27121.95</v>
      </c>
      <c r="F787" s="30">
        <v>27427.85</v>
      </c>
      <c r="G787" s="30">
        <v>27305.2</v>
      </c>
      <c r="H787" s="81">
        <f t="shared" si="5"/>
        <v>0.3761188345</v>
      </c>
      <c r="I787" s="62" t="str">
        <f t="shared" si="1"/>
        <v>PE</v>
      </c>
      <c r="J787" s="62">
        <f t="shared" si="2"/>
        <v>27300</v>
      </c>
      <c r="K787" s="9">
        <f t="shared" si="3"/>
        <v>-0.0727892323</v>
      </c>
      <c r="L787" s="113" t="s">
        <v>317</v>
      </c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30" t="s">
        <v>316</v>
      </c>
      <c r="B788" s="35">
        <v>43711.0</v>
      </c>
      <c r="C788" s="9">
        <v>27239.2</v>
      </c>
      <c r="D788" s="9">
        <v>27247.05</v>
      </c>
      <c r="E788" s="9">
        <v>26742.6</v>
      </c>
      <c r="F788" s="30">
        <v>26824.15</v>
      </c>
      <c r="G788" s="30">
        <v>27427.85</v>
      </c>
      <c r="H788" s="81">
        <f t="shared" si="5"/>
        <v>-0.687804549</v>
      </c>
      <c r="I788" s="62" t="str">
        <f t="shared" si="1"/>
        <v>CE</v>
      </c>
      <c r="J788" s="62">
        <f t="shared" si="2"/>
        <v>27300</v>
      </c>
      <c r="K788" s="9">
        <f t="shared" si="3"/>
        <v>1.523723164</v>
      </c>
      <c r="L788" s="113" t="s">
        <v>320</v>
      </c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30" t="s">
        <v>316</v>
      </c>
      <c r="B789" s="35">
        <v>43712.0</v>
      </c>
      <c r="C789" s="9">
        <v>26785.95</v>
      </c>
      <c r="D789" s="9">
        <v>27278.7</v>
      </c>
      <c r="E789" s="9">
        <v>26641.35</v>
      </c>
      <c r="F789" s="30">
        <v>27123.85</v>
      </c>
      <c r="G789" s="30">
        <v>26824.15</v>
      </c>
      <c r="H789" s="81">
        <f t="shared" si="5"/>
        <v>-0.1424089859</v>
      </c>
      <c r="I789" s="62" t="str">
        <f t="shared" si="1"/>
        <v>CE</v>
      </c>
      <c r="J789" s="62">
        <f t="shared" si="2"/>
        <v>26900</v>
      </c>
      <c r="K789" s="9">
        <f t="shared" si="3"/>
        <v>-1.261482232</v>
      </c>
      <c r="L789" s="113" t="s">
        <v>322</v>
      </c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30" t="s">
        <v>316</v>
      </c>
      <c r="B790" s="35">
        <v>43713.0</v>
      </c>
      <c r="C790" s="9">
        <v>27086.95</v>
      </c>
      <c r="D790" s="9">
        <v>27243.95</v>
      </c>
      <c r="E790" s="9">
        <v>26815.4</v>
      </c>
      <c r="F790" s="30">
        <v>26919.7</v>
      </c>
      <c r="G790" s="30">
        <v>27123.85</v>
      </c>
      <c r="H790" s="81">
        <f t="shared" si="5"/>
        <v>-0.1360426341</v>
      </c>
      <c r="I790" s="62" t="str">
        <f t="shared" si="1"/>
        <v>CE</v>
      </c>
      <c r="J790" s="62">
        <f t="shared" si="2"/>
        <v>27200</v>
      </c>
      <c r="K790" s="9">
        <f t="shared" si="3"/>
        <v>0.6174560074</v>
      </c>
      <c r="L790" s="113" t="s">
        <v>323</v>
      </c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30" t="s">
        <v>316</v>
      </c>
      <c r="B791" s="35">
        <v>43714.0</v>
      </c>
      <c r="C791" s="9">
        <v>26986.5</v>
      </c>
      <c r="D791" s="9">
        <v>27311.05</v>
      </c>
      <c r="E791" s="9">
        <v>26950.55</v>
      </c>
      <c r="F791" s="30">
        <v>27247.9</v>
      </c>
      <c r="G791" s="30">
        <v>26919.7</v>
      </c>
      <c r="H791" s="81">
        <f t="shared" si="5"/>
        <v>0.2481454102</v>
      </c>
      <c r="I791" s="62" t="str">
        <f t="shared" si="1"/>
        <v>PE</v>
      </c>
      <c r="J791" s="62">
        <f t="shared" si="2"/>
        <v>26900</v>
      </c>
      <c r="K791" s="9">
        <f t="shared" si="3"/>
        <v>-0.9686324644</v>
      </c>
      <c r="L791" s="113" t="s">
        <v>317</v>
      </c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30" t="s">
        <v>316</v>
      </c>
      <c r="B792" s="35">
        <v>43717.0</v>
      </c>
      <c r="C792" s="9">
        <v>27240.35</v>
      </c>
      <c r="D792" s="9">
        <v>27565.55</v>
      </c>
      <c r="E792" s="9">
        <v>26993.9</v>
      </c>
      <c r="F792" s="30">
        <v>27504.65</v>
      </c>
      <c r="G792" s="30">
        <v>27247.9</v>
      </c>
      <c r="H792" s="81">
        <f t="shared" si="5"/>
        <v>-0.02770855736</v>
      </c>
      <c r="I792" s="62" t="str">
        <f t="shared" si="1"/>
        <v>CE</v>
      </c>
      <c r="J792" s="62">
        <f t="shared" si="2"/>
        <v>27300</v>
      </c>
      <c r="K792" s="9">
        <f t="shared" si="3"/>
        <v>-0.9702518507</v>
      </c>
      <c r="L792" s="113" t="s">
        <v>318</v>
      </c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30" t="s">
        <v>316</v>
      </c>
      <c r="B793" s="35">
        <v>43719.0</v>
      </c>
      <c r="C793" s="9">
        <v>27639.05</v>
      </c>
      <c r="D793" s="9">
        <v>27829.65</v>
      </c>
      <c r="E793" s="9">
        <v>27551.65</v>
      </c>
      <c r="F793" s="30">
        <v>27776.2</v>
      </c>
      <c r="G793" s="30">
        <v>27504.65</v>
      </c>
      <c r="H793" s="81">
        <f t="shared" si="5"/>
        <v>0.4886446474</v>
      </c>
      <c r="I793" s="62" t="str">
        <f t="shared" si="1"/>
        <v>PE</v>
      </c>
      <c r="J793" s="62">
        <f t="shared" si="2"/>
        <v>27500</v>
      </c>
      <c r="K793" s="9">
        <f t="shared" si="3"/>
        <v>-0.496218213</v>
      </c>
      <c r="L793" s="113" t="s">
        <v>322</v>
      </c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30" t="s">
        <v>316</v>
      </c>
      <c r="B794" s="35">
        <v>43720.0</v>
      </c>
      <c r="C794" s="9">
        <v>27870.8</v>
      </c>
      <c r="D794" s="9">
        <v>28062.3</v>
      </c>
      <c r="E794" s="9">
        <v>27764.7</v>
      </c>
      <c r="F794" s="30">
        <v>27818.5</v>
      </c>
      <c r="G794" s="30">
        <v>27776.2</v>
      </c>
      <c r="H794" s="81">
        <f t="shared" si="5"/>
        <v>0.3405793449</v>
      </c>
      <c r="I794" s="62" t="str">
        <f t="shared" si="1"/>
        <v>PE</v>
      </c>
      <c r="J794" s="62">
        <f t="shared" si="2"/>
        <v>27800</v>
      </c>
      <c r="K794" s="9">
        <f t="shared" si="3"/>
        <v>0.1876515923</v>
      </c>
      <c r="L794" s="113" t="s">
        <v>323</v>
      </c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30" t="s">
        <v>316</v>
      </c>
      <c r="B795" s="35">
        <v>43724.0</v>
      </c>
      <c r="C795" s="9">
        <v>27868.0</v>
      </c>
      <c r="D795" s="9">
        <v>28066.7</v>
      </c>
      <c r="E795" s="9">
        <v>27798.85</v>
      </c>
      <c r="F795" s="30">
        <v>27855.0</v>
      </c>
      <c r="G795" s="30">
        <v>27818.5</v>
      </c>
      <c r="H795" s="81">
        <f t="shared" si="5"/>
        <v>0.1779391412</v>
      </c>
      <c r="I795" s="62" t="str">
        <f t="shared" si="1"/>
        <v>PE</v>
      </c>
      <c r="J795" s="62">
        <f t="shared" si="2"/>
        <v>27800</v>
      </c>
      <c r="K795" s="9">
        <f t="shared" si="3"/>
        <v>0.04664848572</v>
      </c>
      <c r="L795" s="113" t="s">
        <v>318</v>
      </c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30" t="s">
        <v>316</v>
      </c>
      <c r="B796" s="35">
        <v>43725.0</v>
      </c>
      <c r="C796" s="9">
        <v>27765.1</v>
      </c>
      <c r="D796" s="9">
        <v>27851.4</v>
      </c>
      <c r="E796" s="9">
        <v>27047.95</v>
      </c>
      <c r="F796" s="30">
        <v>27131.75</v>
      </c>
      <c r="G796" s="30">
        <v>27855.0</v>
      </c>
      <c r="H796" s="81">
        <f t="shared" si="5"/>
        <v>-0.3227427751</v>
      </c>
      <c r="I796" s="62" t="str">
        <f t="shared" si="1"/>
        <v>CE</v>
      </c>
      <c r="J796" s="62">
        <f t="shared" si="2"/>
        <v>27900</v>
      </c>
      <c r="K796" s="9">
        <f t="shared" si="3"/>
        <v>2.281101095</v>
      </c>
      <c r="L796" s="113" t="s">
        <v>320</v>
      </c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30" t="s">
        <v>316</v>
      </c>
      <c r="B797" s="35">
        <v>43726.0</v>
      </c>
      <c r="C797" s="9">
        <v>27304.7</v>
      </c>
      <c r="D797" s="9">
        <v>27414.45</v>
      </c>
      <c r="E797" s="9">
        <v>27088.8</v>
      </c>
      <c r="F797" s="30">
        <v>27172.65</v>
      </c>
      <c r="G797" s="30">
        <v>27131.75</v>
      </c>
      <c r="H797" s="81">
        <f t="shared" si="5"/>
        <v>0.6374450598</v>
      </c>
      <c r="I797" s="62" t="str">
        <f t="shared" si="1"/>
        <v>PE</v>
      </c>
      <c r="J797" s="62">
        <f t="shared" si="2"/>
        <v>27200</v>
      </c>
      <c r="K797" s="9">
        <f t="shared" si="3"/>
        <v>0.4836163737</v>
      </c>
      <c r="L797" s="113" t="s">
        <v>322</v>
      </c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30" t="s">
        <v>316</v>
      </c>
      <c r="B798" s="35">
        <v>43727.0</v>
      </c>
      <c r="C798" s="9">
        <v>27175.45</v>
      </c>
      <c r="D798" s="9">
        <v>27175.45</v>
      </c>
      <c r="E798" s="9">
        <v>26643.0</v>
      </c>
      <c r="F798" s="30">
        <v>26757.65</v>
      </c>
      <c r="G798" s="30">
        <v>27172.65</v>
      </c>
      <c r="H798" s="81">
        <f t="shared" si="5"/>
        <v>0.01030447895</v>
      </c>
      <c r="I798" s="62" t="str">
        <f t="shared" si="1"/>
        <v>PE</v>
      </c>
      <c r="J798" s="62">
        <f t="shared" si="2"/>
        <v>27100</v>
      </c>
      <c r="K798" s="9">
        <f t="shared" si="3"/>
        <v>1.537417044</v>
      </c>
      <c r="L798" s="113" t="s">
        <v>323</v>
      </c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30" t="s">
        <v>316</v>
      </c>
      <c r="B799" s="35">
        <v>43728.0</v>
      </c>
      <c r="C799" s="9">
        <v>26878.65</v>
      </c>
      <c r="D799" s="9">
        <v>29418.95</v>
      </c>
      <c r="E799" s="9">
        <v>26727.55</v>
      </c>
      <c r="F799" s="30">
        <v>28981.55</v>
      </c>
      <c r="G799" s="30">
        <v>26757.65</v>
      </c>
      <c r="H799" s="81">
        <f t="shared" si="5"/>
        <v>0.4522071258</v>
      </c>
      <c r="I799" s="62" t="str">
        <f t="shared" si="1"/>
        <v>PE</v>
      </c>
      <c r="J799" s="62">
        <f t="shared" si="2"/>
        <v>26800</v>
      </c>
      <c r="K799" s="9">
        <f t="shared" si="3"/>
        <v>-7.823681621</v>
      </c>
      <c r="L799" s="113" t="s">
        <v>317</v>
      </c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30" t="s">
        <v>316</v>
      </c>
      <c r="B800" s="35">
        <v>43731.0</v>
      </c>
      <c r="C800" s="9">
        <v>30039.4</v>
      </c>
      <c r="D800" s="9">
        <v>30801.3</v>
      </c>
      <c r="E800" s="9">
        <v>29776.3</v>
      </c>
      <c r="F800" s="30">
        <v>30566.2</v>
      </c>
      <c r="G800" s="30">
        <v>28981.55</v>
      </c>
      <c r="H800" s="81">
        <f t="shared" si="5"/>
        <v>3.650080827</v>
      </c>
      <c r="I800" s="62" t="str">
        <f t="shared" si="1"/>
        <v>PE</v>
      </c>
      <c r="J800" s="62">
        <f t="shared" si="2"/>
        <v>29900</v>
      </c>
      <c r="K800" s="9">
        <f t="shared" si="3"/>
        <v>-1.753696812</v>
      </c>
      <c r="L800" s="113" t="s">
        <v>318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30" t="s">
        <v>316</v>
      </c>
      <c r="B801" s="35">
        <v>43732.0</v>
      </c>
      <c r="C801" s="9">
        <v>30432.0</v>
      </c>
      <c r="D801" s="9">
        <v>30668.1</v>
      </c>
      <c r="E801" s="9">
        <v>29889.55</v>
      </c>
      <c r="F801" s="30">
        <v>30183.1</v>
      </c>
      <c r="G801" s="30">
        <v>30566.2</v>
      </c>
      <c r="H801" s="81">
        <f t="shared" si="5"/>
        <v>-0.439047052</v>
      </c>
      <c r="I801" s="62" t="str">
        <f t="shared" si="1"/>
        <v>CE</v>
      </c>
      <c r="J801" s="62">
        <f t="shared" si="2"/>
        <v>30500</v>
      </c>
      <c r="K801" s="9">
        <f t="shared" si="3"/>
        <v>0.8178890641</v>
      </c>
      <c r="L801" s="113" t="s">
        <v>320</v>
      </c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30" t="s">
        <v>316</v>
      </c>
      <c r="B802" s="35">
        <v>43733.0</v>
      </c>
      <c r="C802" s="9">
        <v>30029.05</v>
      </c>
      <c r="D802" s="9">
        <v>30067.6</v>
      </c>
      <c r="E802" s="9">
        <v>29470.1</v>
      </c>
      <c r="F802" s="30">
        <v>29586.05</v>
      </c>
      <c r="G802" s="30">
        <v>30183.1</v>
      </c>
      <c r="H802" s="81">
        <f t="shared" si="5"/>
        <v>-0.5103849505</v>
      </c>
      <c r="I802" s="62" t="str">
        <f t="shared" si="1"/>
        <v>CE</v>
      </c>
      <c r="J802" s="62">
        <f t="shared" si="2"/>
        <v>30100</v>
      </c>
      <c r="K802" s="9">
        <f t="shared" si="3"/>
        <v>1.475238144</v>
      </c>
      <c r="L802" s="113" t="s">
        <v>322</v>
      </c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30" t="s">
        <v>316</v>
      </c>
      <c r="B803" s="35">
        <v>43734.0</v>
      </c>
      <c r="C803" s="9">
        <v>29640.55</v>
      </c>
      <c r="D803" s="9">
        <v>30718.35</v>
      </c>
      <c r="E803" s="9">
        <v>29627.0</v>
      </c>
      <c r="F803" s="30">
        <v>30002.6</v>
      </c>
      <c r="G803" s="30">
        <v>29586.05</v>
      </c>
      <c r="H803" s="81">
        <f t="shared" si="5"/>
        <v>0.1842084361</v>
      </c>
      <c r="I803" s="62" t="str">
        <f t="shared" si="1"/>
        <v>PE</v>
      </c>
      <c r="J803" s="62">
        <f t="shared" si="2"/>
        <v>29500</v>
      </c>
      <c r="K803" s="9">
        <f t="shared" si="3"/>
        <v>-1.221468562</v>
      </c>
      <c r="L803" s="113" t="s">
        <v>323</v>
      </c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30" t="s">
        <v>316</v>
      </c>
      <c r="B804" s="35">
        <v>43735.0</v>
      </c>
      <c r="C804" s="9">
        <v>29974.95</v>
      </c>
      <c r="D804" s="9">
        <v>30112.65</v>
      </c>
      <c r="E804" s="9">
        <v>29711.35</v>
      </c>
      <c r="F804" s="30">
        <v>29876.65</v>
      </c>
      <c r="G804" s="30">
        <v>30002.6</v>
      </c>
      <c r="H804" s="81">
        <f t="shared" si="5"/>
        <v>-0.09215867958</v>
      </c>
      <c r="I804" s="62" t="str">
        <f t="shared" si="1"/>
        <v>CE</v>
      </c>
      <c r="J804" s="62">
        <f t="shared" si="2"/>
        <v>30100</v>
      </c>
      <c r="K804" s="9">
        <f t="shared" si="3"/>
        <v>0.327940497</v>
      </c>
      <c r="L804" s="113" t="s">
        <v>317</v>
      </c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30" t="s">
        <v>316</v>
      </c>
      <c r="B805" s="35">
        <v>43738.0</v>
      </c>
      <c r="C805" s="9">
        <v>29674.8</v>
      </c>
      <c r="D805" s="9">
        <v>29754.4</v>
      </c>
      <c r="E805" s="9">
        <v>28943.45</v>
      </c>
      <c r="F805" s="30">
        <v>29103.15</v>
      </c>
      <c r="G805" s="30">
        <v>29876.65</v>
      </c>
      <c r="H805" s="81">
        <f t="shared" si="5"/>
        <v>-0.6756112215</v>
      </c>
      <c r="I805" s="62" t="str">
        <f t="shared" si="1"/>
        <v>CE</v>
      </c>
      <c r="J805" s="62">
        <f t="shared" si="2"/>
        <v>29800</v>
      </c>
      <c r="K805" s="9">
        <f t="shared" si="3"/>
        <v>1.926381981</v>
      </c>
      <c r="L805" s="113" t="s">
        <v>318</v>
      </c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30" t="s">
        <v>316</v>
      </c>
      <c r="B806" s="35">
        <v>43739.0</v>
      </c>
      <c r="C806" s="9">
        <v>29226.15</v>
      </c>
      <c r="D806" s="9">
        <v>29526.4</v>
      </c>
      <c r="E806" s="9">
        <v>28077.35</v>
      </c>
      <c r="F806" s="30">
        <v>28725.5</v>
      </c>
      <c r="G806" s="30">
        <v>29103.15</v>
      </c>
      <c r="H806" s="81">
        <f t="shared" si="5"/>
        <v>0.4226346633</v>
      </c>
      <c r="I806" s="62" t="str">
        <f t="shared" si="1"/>
        <v>PE</v>
      </c>
      <c r="J806" s="62">
        <f t="shared" si="2"/>
        <v>29100</v>
      </c>
      <c r="K806" s="9">
        <f t="shared" si="3"/>
        <v>1.713020702</v>
      </c>
      <c r="L806" s="113" t="s">
        <v>320</v>
      </c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30" t="s">
        <v>316</v>
      </c>
      <c r="B807" s="35">
        <v>43741.0</v>
      </c>
      <c r="C807" s="9">
        <v>28606.7</v>
      </c>
      <c r="D807" s="9">
        <v>28769.1</v>
      </c>
      <c r="E807" s="9">
        <v>28240.8</v>
      </c>
      <c r="F807" s="30">
        <v>28414.1</v>
      </c>
      <c r="G807" s="30">
        <v>28725.5</v>
      </c>
      <c r="H807" s="81">
        <f t="shared" si="5"/>
        <v>-0.4135698247</v>
      </c>
      <c r="I807" s="62" t="str">
        <f t="shared" si="1"/>
        <v>CE</v>
      </c>
      <c r="J807" s="62">
        <f t="shared" si="2"/>
        <v>28700</v>
      </c>
      <c r="K807" s="9">
        <f t="shared" si="3"/>
        <v>0.6732688496</v>
      </c>
      <c r="L807" s="113" t="s">
        <v>323</v>
      </c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30" t="s">
        <v>316</v>
      </c>
      <c r="B808" s="35">
        <v>43742.0</v>
      </c>
      <c r="C808" s="9">
        <v>28681.9</v>
      </c>
      <c r="D808" s="9">
        <v>28730.3</v>
      </c>
      <c r="E808" s="9">
        <v>27653.7</v>
      </c>
      <c r="F808" s="30">
        <v>27731.85</v>
      </c>
      <c r="G808" s="30">
        <v>28414.1</v>
      </c>
      <c r="H808" s="81">
        <f t="shared" si="5"/>
        <v>0.9424898202</v>
      </c>
      <c r="I808" s="62" t="str">
        <f t="shared" si="1"/>
        <v>PE</v>
      </c>
      <c r="J808" s="62">
        <f t="shared" si="2"/>
        <v>28600</v>
      </c>
      <c r="K808" s="9">
        <f t="shared" si="3"/>
        <v>3.31236773</v>
      </c>
      <c r="L808" s="113" t="s">
        <v>317</v>
      </c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30" t="s">
        <v>316</v>
      </c>
      <c r="B809" s="35">
        <v>43745.0</v>
      </c>
      <c r="C809" s="9">
        <v>27909.9</v>
      </c>
      <c r="D809" s="9">
        <v>28185.15</v>
      </c>
      <c r="E809" s="9">
        <v>27568.35</v>
      </c>
      <c r="F809" s="30">
        <v>27767.55</v>
      </c>
      <c r="G809" s="30">
        <v>27731.85</v>
      </c>
      <c r="H809" s="81">
        <f t="shared" si="5"/>
        <v>0.6420415515</v>
      </c>
      <c r="I809" s="62" t="str">
        <f t="shared" si="1"/>
        <v>PE</v>
      </c>
      <c r="J809" s="62">
        <f t="shared" si="2"/>
        <v>27800</v>
      </c>
      <c r="K809" s="9">
        <f t="shared" si="3"/>
        <v>0.5100340739</v>
      </c>
      <c r="L809" s="113" t="s">
        <v>318</v>
      </c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30" t="s">
        <v>316</v>
      </c>
      <c r="B810" s="35">
        <v>43747.0</v>
      </c>
      <c r="C810" s="9">
        <v>27901.65</v>
      </c>
      <c r="D810" s="9">
        <v>28857.7</v>
      </c>
      <c r="E810" s="9">
        <v>27702.05</v>
      </c>
      <c r="F810" s="30">
        <v>28785.85</v>
      </c>
      <c r="G810" s="30">
        <v>27767.55</v>
      </c>
      <c r="H810" s="81">
        <f t="shared" si="5"/>
        <v>0.4829378177</v>
      </c>
      <c r="I810" s="62" t="str">
        <f t="shared" si="1"/>
        <v>PE</v>
      </c>
      <c r="J810" s="62">
        <f t="shared" si="2"/>
        <v>27800</v>
      </c>
      <c r="K810" s="9">
        <f t="shared" si="3"/>
        <v>-3.168988214</v>
      </c>
      <c r="L810" s="113" t="s">
        <v>322</v>
      </c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30" t="s">
        <v>316</v>
      </c>
      <c r="B811" s="35">
        <v>43748.0</v>
      </c>
      <c r="C811" s="9">
        <v>28542.95</v>
      </c>
      <c r="D811" s="9">
        <v>28552.75</v>
      </c>
      <c r="E811" s="9">
        <v>27914.15</v>
      </c>
      <c r="F811" s="30">
        <v>28013.45</v>
      </c>
      <c r="G811" s="30">
        <v>28785.85</v>
      </c>
      <c r="H811" s="81">
        <f t="shared" si="5"/>
        <v>-0.8438173617</v>
      </c>
      <c r="I811" s="62" t="str">
        <f t="shared" si="1"/>
        <v>CE</v>
      </c>
      <c r="J811" s="62">
        <f t="shared" si="2"/>
        <v>28600</v>
      </c>
      <c r="K811" s="9">
        <f t="shared" si="3"/>
        <v>1.85509907</v>
      </c>
      <c r="L811" s="113" t="s">
        <v>323</v>
      </c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30" t="s">
        <v>316</v>
      </c>
      <c r="B812" s="35">
        <v>43749.0</v>
      </c>
      <c r="C812" s="9">
        <v>28245.55</v>
      </c>
      <c r="D812" s="9">
        <v>28604.05</v>
      </c>
      <c r="E812" s="9">
        <v>27736.8</v>
      </c>
      <c r="F812" s="30">
        <v>28042.5</v>
      </c>
      <c r="G812" s="30">
        <v>28013.45</v>
      </c>
      <c r="H812" s="81">
        <f t="shared" si="5"/>
        <v>0.8285305808</v>
      </c>
      <c r="I812" s="62" t="str">
        <f t="shared" si="1"/>
        <v>PE</v>
      </c>
      <c r="J812" s="62">
        <f t="shared" si="2"/>
        <v>28100</v>
      </c>
      <c r="K812" s="9">
        <f t="shared" si="3"/>
        <v>0.7188743006</v>
      </c>
      <c r="L812" s="113" t="s">
        <v>317</v>
      </c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30" t="s">
        <v>316</v>
      </c>
      <c r="B813" s="35">
        <v>43752.0</v>
      </c>
      <c r="C813" s="9">
        <v>28238.5</v>
      </c>
      <c r="D813" s="9">
        <v>28553.4</v>
      </c>
      <c r="E813" s="9">
        <v>28043.25</v>
      </c>
      <c r="F813" s="30">
        <v>28181.95</v>
      </c>
      <c r="G813" s="30">
        <v>28042.5</v>
      </c>
      <c r="H813" s="81">
        <f t="shared" si="5"/>
        <v>0.6989391103</v>
      </c>
      <c r="I813" s="62" t="str">
        <f t="shared" si="1"/>
        <v>PE</v>
      </c>
      <c r="J813" s="62">
        <f t="shared" si="2"/>
        <v>28100</v>
      </c>
      <c r="K813" s="9">
        <f t="shared" si="3"/>
        <v>0.2002585123</v>
      </c>
      <c r="L813" s="113" t="s">
        <v>318</v>
      </c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30" t="s">
        <v>316</v>
      </c>
      <c r="B814" s="35">
        <v>43753.0</v>
      </c>
      <c r="C814" s="9">
        <v>28257.85</v>
      </c>
      <c r="D814" s="9">
        <v>28694.85</v>
      </c>
      <c r="E814" s="9">
        <v>28186.25</v>
      </c>
      <c r="F814" s="30">
        <v>28555.1</v>
      </c>
      <c r="G814" s="30">
        <v>28181.95</v>
      </c>
      <c r="H814" s="81">
        <f t="shared" si="5"/>
        <v>0.2693213209</v>
      </c>
      <c r="I814" s="62" t="str">
        <f t="shared" si="1"/>
        <v>PE</v>
      </c>
      <c r="J814" s="62">
        <f t="shared" si="2"/>
        <v>28200</v>
      </c>
      <c r="K814" s="9">
        <f t="shared" si="3"/>
        <v>-1.051920086</v>
      </c>
      <c r="L814" s="113" t="s">
        <v>320</v>
      </c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30" t="s">
        <v>316</v>
      </c>
      <c r="B815" s="35">
        <v>43754.0</v>
      </c>
      <c r="C815" s="9">
        <v>28689.45</v>
      </c>
      <c r="D815" s="9">
        <v>28759.35</v>
      </c>
      <c r="E815" s="9">
        <v>28305.4</v>
      </c>
      <c r="F815" s="30">
        <v>28538.8</v>
      </c>
      <c r="G815" s="30">
        <v>28555.1</v>
      </c>
      <c r="H815" s="81">
        <f t="shared" si="5"/>
        <v>0.4704938873</v>
      </c>
      <c r="I815" s="62" t="str">
        <f t="shared" si="1"/>
        <v>PE</v>
      </c>
      <c r="J815" s="62">
        <f t="shared" si="2"/>
        <v>28600</v>
      </c>
      <c r="K815" s="9">
        <f t="shared" si="3"/>
        <v>0.5251059187</v>
      </c>
      <c r="L815" s="113" t="s">
        <v>322</v>
      </c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30" t="s">
        <v>316</v>
      </c>
      <c r="B816" s="35">
        <v>43755.0</v>
      </c>
      <c r="C816" s="9">
        <v>28596.35</v>
      </c>
      <c r="D816" s="9">
        <v>29049.05</v>
      </c>
      <c r="E816" s="9">
        <v>28487.95</v>
      </c>
      <c r="F816" s="30">
        <v>28989.45</v>
      </c>
      <c r="G816" s="30">
        <v>28538.8</v>
      </c>
      <c r="H816" s="81">
        <f t="shared" si="5"/>
        <v>0.2016552903</v>
      </c>
      <c r="I816" s="62" t="str">
        <f t="shared" si="1"/>
        <v>PE</v>
      </c>
      <c r="J816" s="62">
        <f t="shared" si="2"/>
        <v>28500</v>
      </c>
      <c r="K816" s="9">
        <f t="shared" si="3"/>
        <v>-1.374650961</v>
      </c>
      <c r="L816" s="113" t="s">
        <v>323</v>
      </c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30" t="s">
        <v>316</v>
      </c>
      <c r="B817" s="35">
        <v>43756.0</v>
      </c>
      <c r="C817" s="9">
        <v>28954.8</v>
      </c>
      <c r="D817" s="9">
        <v>29249.5</v>
      </c>
      <c r="E817" s="9">
        <v>28864.1</v>
      </c>
      <c r="F817" s="30">
        <v>29120.25</v>
      </c>
      <c r="G817" s="30">
        <v>28989.45</v>
      </c>
      <c r="H817" s="81">
        <f t="shared" si="5"/>
        <v>-0.1195262414</v>
      </c>
      <c r="I817" s="62" t="str">
        <f t="shared" si="1"/>
        <v>CE</v>
      </c>
      <c r="J817" s="62">
        <f t="shared" si="2"/>
        <v>29100</v>
      </c>
      <c r="K817" s="9">
        <f t="shared" si="3"/>
        <v>-0.5714078495</v>
      </c>
      <c r="L817" s="113" t="s">
        <v>317</v>
      </c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30" t="s">
        <v>316</v>
      </c>
      <c r="B818" s="35">
        <v>43760.0</v>
      </c>
      <c r="C818" s="9">
        <v>29416.25</v>
      </c>
      <c r="D818" s="9">
        <v>29690.0</v>
      </c>
      <c r="E818" s="9">
        <v>29231.2</v>
      </c>
      <c r="F818" s="30">
        <v>29411.15</v>
      </c>
      <c r="G818" s="30">
        <v>29120.25</v>
      </c>
      <c r="H818" s="81">
        <f t="shared" si="5"/>
        <v>1.01647479</v>
      </c>
      <c r="I818" s="62" t="str">
        <f t="shared" si="1"/>
        <v>PE</v>
      </c>
      <c r="J818" s="62">
        <f t="shared" si="2"/>
        <v>29300</v>
      </c>
      <c r="K818" s="9">
        <f t="shared" si="3"/>
        <v>0.01733735605</v>
      </c>
      <c r="L818" s="113" t="s">
        <v>320</v>
      </c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30" t="s">
        <v>316</v>
      </c>
      <c r="B819" s="35">
        <v>43761.0</v>
      </c>
      <c r="C819" s="9">
        <v>29478.85</v>
      </c>
      <c r="D819" s="9">
        <v>29643.8</v>
      </c>
      <c r="E819" s="9">
        <v>29214.05</v>
      </c>
      <c r="F819" s="30">
        <v>29459.6</v>
      </c>
      <c r="G819" s="30">
        <v>29411.15</v>
      </c>
      <c r="H819" s="81">
        <f t="shared" si="5"/>
        <v>0.2301848109</v>
      </c>
      <c r="I819" s="62" t="str">
        <f t="shared" si="1"/>
        <v>PE</v>
      </c>
      <c r="J819" s="62">
        <f t="shared" si="2"/>
        <v>29400</v>
      </c>
      <c r="K819" s="9">
        <f t="shared" si="3"/>
        <v>0.06530105482</v>
      </c>
      <c r="L819" s="113" t="s">
        <v>322</v>
      </c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30" t="s">
        <v>316</v>
      </c>
      <c r="B820" s="35">
        <v>43762.0</v>
      </c>
      <c r="C820" s="9">
        <v>29604.35</v>
      </c>
      <c r="D820" s="9">
        <v>29693.25</v>
      </c>
      <c r="E820" s="9">
        <v>28994.2</v>
      </c>
      <c r="F820" s="30">
        <v>29107.95</v>
      </c>
      <c r="G820" s="30">
        <v>29459.6</v>
      </c>
      <c r="H820" s="81">
        <f t="shared" si="5"/>
        <v>0.4913508669</v>
      </c>
      <c r="I820" s="62" t="str">
        <f t="shared" si="1"/>
        <v>PE</v>
      </c>
      <c r="J820" s="62">
        <f t="shared" si="2"/>
        <v>29500</v>
      </c>
      <c r="K820" s="9">
        <f t="shared" si="3"/>
        <v>1.676780608</v>
      </c>
      <c r="L820" s="113" t="s">
        <v>323</v>
      </c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30" t="s">
        <v>316</v>
      </c>
      <c r="B821" s="35">
        <v>43763.0</v>
      </c>
      <c r="C821" s="9">
        <v>29228.65</v>
      </c>
      <c r="D821" s="9">
        <v>29452.1</v>
      </c>
      <c r="E821" s="9">
        <v>28923.8</v>
      </c>
      <c r="F821" s="30">
        <v>29395.95</v>
      </c>
      <c r="G821" s="30">
        <v>29107.95</v>
      </c>
      <c r="H821" s="81">
        <f t="shared" si="5"/>
        <v>0.414663348</v>
      </c>
      <c r="I821" s="62" t="str">
        <f t="shared" si="1"/>
        <v>PE</v>
      </c>
      <c r="J821" s="62">
        <f t="shared" si="2"/>
        <v>29100</v>
      </c>
      <c r="K821" s="9">
        <f t="shared" si="3"/>
        <v>-0.5723836031</v>
      </c>
      <c r="L821" s="113" t="s">
        <v>317</v>
      </c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30" t="s">
        <v>316</v>
      </c>
      <c r="B822" s="35">
        <v>43767.0</v>
      </c>
      <c r="C822" s="9">
        <v>29527.6</v>
      </c>
      <c r="D822" s="9">
        <v>29997.65</v>
      </c>
      <c r="E822" s="9">
        <v>29385.45</v>
      </c>
      <c r="F822" s="30">
        <v>29873.05</v>
      </c>
      <c r="G822" s="30">
        <v>29395.95</v>
      </c>
      <c r="H822" s="81">
        <f t="shared" si="5"/>
        <v>0.4478508094</v>
      </c>
      <c r="I822" s="62" t="str">
        <f t="shared" si="1"/>
        <v>PE</v>
      </c>
      <c r="J822" s="62">
        <f t="shared" si="2"/>
        <v>29400</v>
      </c>
      <c r="K822" s="9">
        <f t="shared" si="3"/>
        <v>-1.169922378</v>
      </c>
      <c r="L822" s="113" t="s">
        <v>320</v>
      </c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30" t="s">
        <v>316</v>
      </c>
      <c r="B823" s="35">
        <v>43768.0</v>
      </c>
      <c r="C823" s="9">
        <v>30005.7</v>
      </c>
      <c r="D823" s="9">
        <v>30151.1</v>
      </c>
      <c r="E823" s="9">
        <v>29753.0</v>
      </c>
      <c r="F823" s="30">
        <v>29987.5</v>
      </c>
      <c r="G823" s="30">
        <v>29873.05</v>
      </c>
      <c r="H823" s="81">
        <f t="shared" si="5"/>
        <v>0.4440457201</v>
      </c>
      <c r="I823" s="62" t="str">
        <f t="shared" si="1"/>
        <v>PE</v>
      </c>
      <c r="J823" s="62">
        <f t="shared" si="2"/>
        <v>29900</v>
      </c>
      <c r="K823" s="9">
        <f t="shared" si="3"/>
        <v>0.06065514219</v>
      </c>
      <c r="L823" s="113" t="s">
        <v>322</v>
      </c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30" t="s">
        <v>316</v>
      </c>
      <c r="B824" s="35">
        <v>43769.0</v>
      </c>
      <c r="C824" s="9">
        <v>30168.65</v>
      </c>
      <c r="D824" s="9">
        <v>30415.65</v>
      </c>
      <c r="E824" s="9">
        <v>29987.15</v>
      </c>
      <c r="F824" s="30">
        <v>30066.25</v>
      </c>
      <c r="G824" s="30">
        <v>29987.5</v>
      </c>
      <c r="H824" s="81">
        <f t="shared" si="5"/>
        <v>0.6040850354</v>
      </c>
      <c r="I824" s="62" t="str">
        <f t="shared" si="1"/>
        <v>PE</v>
      </c>
      <c r="J824" s="62">
        <f t="shared" si="2"/>
        <v>30100</v>
      </c>
      <c r="K824" s="9">
        <f t="shared" si="3"/>
        <v>0.339425198</v>
      </c>
      <c r="L824" s="113" t="s">
        <v>323</v>
      </c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30" t="s">
        <v>316</v>
      </c>
      <c r="B825" s="35">
        <v>43770.0</v>
      </c>
      <c r="C825" s="9">
        <v>30196.15</v>
      </c>
      <c r="D825" s="9">
        <v>30409.0</v>
      </c>
      <c r="E825" s="9">
        <v>30028.9</v>
      </c>
      <c r="F825" s="30">
        <v>30330.55</v>
      </c>
      <c r="G825" s="30">
        <v>30066.25</v>
      </c>
      <c r="H825" s="81">
        <f t="shared" si="5"/>
        <v>0.4320458986</v>
      </c>
      <c r="I825" s="62" t="str">
        <f t="shared" si="1"/>
        <v>PE</v>
      </c>
      <c r="J825" s="62">
        <f t="shared" si="2"/>
        <v>30100</v>
      </c>
      <c r="K825" s="9">
        <f t="shared" si="3"/>
        <v>-0.4450898542</v>
      </c>
      <c r="L825" s="113" t="s">
        <v>317</v>
      </c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30" t="s">
        <v>316</v>
      </c>
      <c r="B826" s="35">
        <v>43773.0</v>
      </c>
      <c r="C826" s="9">
        <v>30415.9</v>
      </c>
      <c r="D826" s="9">
        <v>30607.05</v>
      </c>
      <c r="E826" s="9">
        <v>30227.25</v>
      </c>
      <c r="F826" s="30">
        <v>30333.1</v>
      </c>
      <c r="G826" s="30">
        <v>30330.55</v>
      </c>
      <c r="H826" s="81">
        <f t="shared" si="5"/>
        <v>0.2813994471</v>
      </c>
      <c r="I826" s="62" t="str">
        <f t="shared" si="1"/>
        <v>PE</v>
      </c>
      <c r="J826" s="62">
        <f t="shared" si="2"/>
        <v>30300</v>
      </c>
      <c r="K826" s="9">
        <f t="shared" si="3"/>
        <v>0.2722260397</v>
      </c>
      <c r="L826" s="113" t="s">
        <v>318</v>
      </c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30" t="s">
        <v>316</v>
      </c>
      <c r="B827" s="35">
        <v>43774.0</v>
      </c>
      <c r="C827" s="9">
        <v>30403.25</v>
      </c>
      <c r="D827" s="9">
        <v>30452.7</v>
      </c>
      <c r="E827" s="9">
        <v>30091.35</v>
      </c>
      <c r="F827" s="30">
        <v>30219.85</v>
      </c>
      <c r="G827" s="30">
        <v>30333.1</v>
      </c>
      <c r="H827" s="81">
        <f t="shared" si="5"/>
        <v>0.2312655152</v>
      </c>
      <c r="I827" s="62" t="str">
        <f t="shared" si="1"/>
        <v>PE</v>
      </c>
      <c r="J827" s="62">
        <f t="shared" si="2"/>
        <v>30300</v>
      </c>
      <c r="K827" s="9">
        <f t="shared" si="3"/>
        <v>0.6032249842</v>
      </c>
      <c r="L827" s="113" t="s">
        <v>320</v>
      </c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30" t="s">
        <v>316</v>
      </c>
      <c r="B828" s="35">
        <v>43775.0</v>
      </c>
      <c r="C828" s="9">
        <v>30225.2</v>
      </c>
      <c r="D828" s="9">
        <v>30699.0</v>
      </c>
      <c r="E828" s="9">
        <v>30013.65</v>
      </c>
      <c r="F828" s="30">
        <v>30609.6</v>
      </c>
      <c r="G828" s="30">
        <v>30219.85</v>
      </c>
      <c r="H828" s="81">
        <f t="shared" si="5"/>
        <v>0.01770359548</v>
      </c>
      <c r="I828" s="62" t="str">
        <f t="shared" si="1"/>
        <v>PE</v>
      </c>
      <c r="J828" s="62">
        <f t="shared" si="2"/>
        <v>30100</v>
      </c>
      <c r="K828" s="9">
        <f t="shared" si="3"/>
        <v>-1.271786456</v>
      </c>
      <c r="L828" s="113" t="s">
        <v>322</v>
      </c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30" t="s">
        <v>316</v>
      </c>
      <c r="B829" s="35">
        <v>43776.0</v>
      </c>
      <c r="C829" s="9">
        <v>30722.6</v>
      </c>
      <c r="D829" s="9">
        <v>30821.35</v>
      </c>
      <c r="E829" s="9">
        <v>30462.55</v>
      </c>
      <c r="F829" s="30">
        <v>30633.15</v>
      </c>
      <c r="G829" s="30">
        <v>30609.6</v>
      </c>
      <c r="H829" s="81">
        <f t="shared" si="5"/>
        <v>0.3691652292</v>
      </c>
      <c r="I829" s="62" t="str">
        <f t="shared" si="1"/>
        <v>PE</v>
      </c>
      <c r="J829" s="62">
        <f t="shared" si="2"/>
        <v>30600</v>
      </c>
      <c r="K829" s="9">
        <f t="shared" si="3"/>
        <v>0.2911537435</v>
      </c>
      <c r="L829" s="113" t="s">
        <v>323</v>
      </c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30" t="s">
        <v>316</v>
      </c>
      <c r="B830" s="35">
        <v>43777.0</v>
      </c>
      <c r="C830" s="9">
        <v>30571.3</v>
      </c>
      <c r="D830" s="9">
        <v>31108.4</v>
      </c>
      <c r="E830" s="9">
        <v>30504.05</v>
      </c>
      <c r="F830" s="30">
        <v>30749.4</v>
      </c>
      <c r="G830" s="30">
        <v>30633.15</v>
      </c>
      <c r="H830" s="81">
        <f t="shared" si="5"/>
        <v>-0.2019054521</v>
      </c>
      <c r="I830" s="62" t="str">
        <f t="shared" si="1"/>
        <v>CE</v>
      </c>
      <c r="J830" s="62">
        <f t="shared" si="2"/>
        <v>30700</v>
      </c>
      <c r="K830" s="9">
        <f t="shared" si="3"/>
        <v>-0.5825725435</v>
      </c>
      <c r="L830" s="113" t="s">
        <v>317</v>
      </c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30" t="s">
        <v>316</v>
      </c>
      <c r="B831" s="35">
        <v>43780.0</v>
      </c>
      <c r="C831" s="9">
        <v>30664.65</v>
      </c>
      <c r="D831" s="9">
        <v>31205.2</v>
      </c>
      <c r="E831" s="9">
        <v>30625.8</v>
      </c>
      <c r="F831" s="30">
        <v>31115.55</v>
      </c>
      <c r="G831" s="30">
        <v>30749.4</v>
      </c>
      <c r="H831" s="81">
        <f t="shared" si="5"/>
        <v>-0.275615134</v>
      </c>
      <c r="I831" s="62" t="str">
        <f t="shared" si="1"/>
        <v>CE</v>
      </c>
      <c r="J831" s="62">
        <f t="shared" si="2"/>
        <v>30800</v>
      </c>
      <c r="K831" s="9">
        <f t="shared" si="3"/>
        <v>-1.470422783</v>
      </c>
      <c r="L831" s="113" t="s">
        <v>318</v>
      </c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30" t="s">
        <v>316</v>
      </c>
      <c r="B832" s="35">
        <v>43782.0</v>
      </c>
      <c r="C832" s="9">
        <v>31084.75</v>
      </c>
      <c r="D832" s="9">
        <v>31198.5</v>
      </c>
      <c r="E832" s="9">
        <v>30488.1</v>
      </c>
      <c r="F832" s="30">
        <v>30541.55</v>
      </c>
      <c r="G832" s="30">
        <v>31115.55</v>
      </c>
      <c r="H832" s="81">
        <f t="shared" si="5"/>
        <v>-0.09898587684</v>
      </c>
      <c r="I832" s="62" t="str">
        <f t="shared" si="1"/>
        <v>CE</v>
      </c>
      <c r="J832" s="62">
        <f t="shared" si="2"/>
        <v>31200</v>
      </c>
      <c r="K832" s="9">
        <f t="shared" si="3"/>
        <v>1.747480678</v>
      </c>
      <c r="L832" s="113" t="s">
        <v>322</v>
      </c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30" t="s">
        <v>316</v>
      </c>
      <c r="B833" s="35">
        <v>43783.0</v>
      </c>
      <c r="C833" s="9">
        <v>30615.8</v>
      </c>
      <c r="D833" s="9">
        <v>30789.2</v>
      </c>
      <c r="E833" s="9">
        <v>30338.35</v>
      </c>
      <c r="F833" s="30">
        <v>30749.95</v>
      </c>
      <c r="G833" s="30">
        <v>30541.55</v>
      </c>
      <c r="H833" s="81">
        <f t="shared" si="5"/>
        <v>0.2431114334</v>
      </c>
      <c r="I833" s="62" t="str">
        <f t="shared" si="1"/>
        <v>PE</v>
      </c>
      <c r="J833" s="62">
        <f t="shared" si="2"/>
        <v>30500</v>
      </c>
      <c r="K833" s="9">
        <f t="shared" si="3"/>
        <v>-0.4381724469</v>
      </c>
      <c r="L833" s="113" t="s">
        <v>323</v>
      </c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30" t="s">
        <v>316</v>
      </c>
      <c r="B834" s="35">
        <v>43784.0</v>
      </c>
      <c r="C834" s="9">
        <v>30912.4</v>
      </c>
      <c r="D834" s="9">
        <v>31165.45</v>
      </c>
      <c r="E834" s="9">
        <v>30860.7</v>
      </c>
      <c r="F834" s="30">
        <v>31008.4</v>
      </c>
      <c r="G834" s="30">
        <v>30749.95</v>
      </c>
      <c r="H834" s="81">
        <f t="shared" si="5"/>
        <v>0.5282935419</v>
      </c>
      <c r="I834" s="62" t="str">
        <f t="shared" si="1"/>
        <v>PE</v>
      </c>
      <c r="J834" s="62">
        <f t="shared" si="2"/>
        <v>30800</v>
      </c>
      <c r="K834" s="9">
        <f t="shared" si="3"/>
        <v>-0.3105549876</v>
      </c>
      <c r="L834" s="113" t="s">
        <v>317</v>
      </c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30" t="s">
        <v>316</v>
      </c>
      <c r="B835" s="35">
        <v>43787.0</v>
      </c>
      <c r="C835" s="9">
        <v>31036.8</v>
      </c>
      <c r="D835" s="9">
        <v>31203.55</v>
      </c>
      <c r="E835" s="9">
        <v>30901.85</v>
      </c>
      <c r="F835" s="30">
        <v>30992.1</v>
      </c>
      <c r="G835" s="30">
        <v>31008.4</v>
      </c>
      <c r="H835" s="81">
        <f t="shared" si="5"/>
        <v>0.09158808581</v>
      </c>
      <c r="I835" s="62" t="str">
        <f t="shared" si="1"/>
        <v>PE</v>
      </c>
      <c r="J835" s="62">
        <f t="shared" si="2"/>
        <v>30900</v>
      </c>
      <c r="K835" s="9">
        <f t="shared" si="3"/>
        <v>0.1440225796</v>
      </c>
      <c r="L835" s="113" t="s">
        <v>318</v>
      </c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30" t="s">
        <v>316</v>
      </c>
      <c r="B836" s="35">
        <v>43788.0</v>
      </c>
      <c r="C836" s="9">
        <v>31045.15</v>
      </c>
      <c r="D836" s="9">
        <v>31298.05</v>
      </c>
      <c r="E836" s="9">
        <v>30974.3</v>
      </c>
      <c r="F836" s="30">
        <v>31236.25</v>
      </c>
      <c r="G836" s="30">
        <v>30992.1</v>
      </c>
      <c r="H836" s="81">
        <f t="shared" si="5"/>
        <v>0.1711726537</v>
      </c>
      <c r="I836" s="62" t="str">
        <f t="shared" si="1"/>
        <v>PE</v>
      </c>
      <c r="J836" s="62">
        <f t="shared" si="2"/>
        <v>30900</v>
      </c>
      <c r="K836" s="9">
        <f t="shared" si="3"/>
        <v>-0.6155550867</v>
      </c>
      <c r="L836" s="113" t="s">
        <v>320</v>
      </c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30" t="s">
        <v>316</v>
      </c>
      <c r="B837" s="35">
        <v>43789.0</v>
      </c>
      <c r="C837" s="9">
        <v>31292.35</v>
      </c>
      <c r="D837" s="9">
        <v>31471.65</v>
      </c>
      <c r="E837" s="9">
        <v>31205.55</v>
      </c>
      <c r="F837" s="30">
        <v>31353.85</v>
      </c>
      <c r="G837" s="30">
        <v>31236.25</v>
      </c>
      <c r="H837" s="81">
        <f t="shared" si="5"/>
        <v>0.1795990236</v>
      </c>
      <c r="I837" s="62" t="str">
        <f t="shared" si="1"/>
        <v>PE</v>
      </c>
      <c r="J837" s="62">
        <f t="shared" si="2"/>
        <v>31200</v>
      </c>
      <c r="K837" s="9">
        <f t="shared" si="3"/>
        <v>-0.1965336576</v>
      </c>
      <c r="L837" s="113" t="s">
        <v>322</v>
      </c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30" t="s">
        <v>316</v>
      </c>
      <c r="B838" s="35">
        <v>43790.0</v>
      </c>
      <c r="C838" s="9">
        <v>31413.25</v>
      </c>
      <c r="D838" s="9">
        <v>31463.15</v>
      </c>
      <c r="E838" s="9">
        <v>31243.0</v>
      </c>
      <c r="F838" s="30">
        <v>31349.95</v>
      </c>
      <c r="G838" s="30">
        <v>31353.85</v>
      </c>
      <c r="H838" s="81">
        <f t="shared" si="5"/>
        <v>0.1894504184</v>
      </c>
      <c r="I838" s="62" t="str">
        <f t="shared" si="1"/>
        <v>PE</v>
      </c>
      <c r="J838" s="62">
        <f t="shared" si="2"/>
        <v>31300</v>
      </c>
      <c r="K838" s="9">
        <f t="shared" si="3"/>
        <v>0.2015073257</v>
      </c>
      <c r="L838" s="113" t="s">
        <v>323</v>
      </c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30" t="s">
        <v>316</v>
      </c>
      <c r="B839" s="35">
        <v>43791.0</v>
      </c>
      <c r="C839" s="9">
        <v>31389.6</v>
      </c>
      <c r="D839" s="9">
        <v>31394.2</v>
      </c>
      <c r="E839" s="9">
        <v>31055.2</v>
      </c>
      <c r="F839" s="30">
        <v>31111.6</v>
      </c>
      <c r="G839" s="30">
        <v>31349.95</v>
      </c>
      <c r="H839" s="81">
        <f t="shared" si="5"/>
        <v>0.1264754808</v>
      </c>
      <c r="I839" s="62" t="str">
        <f t="shared" si="1"/>
        <v>PE</v>
      </c>
      <c r="J839" s="62">
        <f t="shared" si="2"/>
        <v>31300</v>
      </c>
      <c r="K839" s="9">
        <f t="shared" si="3"/>
        <v>0.8856436527</v>
      </c>
      <c r="L839" s="113" t="s">
        <v>317</v>
      </c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30" t="s">
        <v>316</v>
      </c>
      <c r="B840" s="35">
        <v>43794.0</v>
      </c>
      <c r="C840" s="9">
        <v>31065.1</v>
      </c>
      <c r="D840" s="9">
        <v>31591.6</v>
      </c>
      <c r="E840" s="9">
        <v>31049.75</v>
      </c>
      <c r="F840" s="30">
        <v>31555.9</v>
      </c>
      <c r="G840" s="30">
        <v>31111.6</v>
      </c>
      <c r="H840" s="81">
        <f t="shared" si="5"/>
        <v>-0.149461937</v>
      </c>
      <c r="I840" s="62" t="str">
        <f t="shared" si="1"/>
        <v>CE</v>
      </c>
      <c r="J840" s="62">
        <f t="shared" si="2"/>
        <v>31200</v>
      </c>
      <c r="K840" s="9">
        <f t="shared" si="3"/>
        <v>-1.579908</v>
      </c>
      <c r="L840" s="113" t="s">
        <v>318</v>
      </c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30" t="s">
        <v>316</v>
      </c>
      <c r="B841" s="35">
        <v>43795.0</v>
      </c>
      <c r="C841" s="9">
        <v>31692.85</v>
      </c>
      <c r="D841" s="9">
        <v>31850.35</v>
      </c>
      <c r="E841" s="9">
        <v>31465.85</v>
      </c>
      <c r="F841" s="30">
        <v>31718.35</v>
      </c>
      <c r="G841" s="30">
        <v>31555.9</v>
      </c>
      <c r="H841" s="81">
        <f t="shared" si="5"/>
        <v>0.4339917416</v>
      </c>
      <c r="I841" s="62" t="str">
        <f t="shared" si="1"/>
        <v>PE</v>
      </c>
      <c r="J841" s="62">
        <f t="shared" si="2"/>
        <v>31600</v>
      </c>
      <c r="K841" s="9">
        <f t="shared" si="3"/>
        <v>-0.08045978825</v>
      </c>
      <c r="L841" s="113" t="s">
        <v>320</v>
      </c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30" t="s">
        <v>316</v>
      </c>
      <c r="B842" s="35">
        <v>43796.0</v>
      </c>
      <c r="C842" s="9">
        <v>31832.75</v>
      </c>
      <c r="D842" s="9">
        <v>31916.8</v>
      </c>
      <c r="E842" s="9">
        <v>31734.5</v>
      </c>
      <c r="F842" s="30">
        <v>31875.95</v>
      </c>
      <c r="G842" s="30">
        <v>31718.35</v>
      </c>
      <c r="H842" s="81">
        <f t="shared" si="5"/>
        <v>0.3606744991</v>
      </c>
      <c r="I842" s="62" t="str">
        <f t="shared" si="1"/>
        <v>PE</v>
      </c>
      <c r="J842" s="62">
        <f t="shared" si="2"/>
        <v>31700</v>
      </c>
      <c r="K842" s="9">
        <f t="shared" si="3"/>
        <v>-0.1357092931</v>
      </c>
      <c r="L842" s="113" t="s">
        <v>322</v>
      </c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30" t="s">
        <v>316</v>
      </c>
      <c r="B843" s="35">
        <v>43797.0</v>
      </c>
      <c r="C843" s="9">
        <v>31981.7</v>
      </c>
      <c r="D843" s="9">
        <v>32157.05</v>
      </c>
      <c r="E843" s="9">
        <v>31905.9</v>
      </c>
      <c r="F843" s="30">
        <v>32122.95</v>
      </c>
      <c r="G843" s="30">
        <v>31875.95</v>
      </c>
      <c r="H843" s="81">
        <f t="shared" si="5"/>
        <v>0.3317548183</v>
      </c>
      <c r="I843" s="62" t="str">
        <f t="shared" si="1"/>
        <v>PE</v>
      </c>
      <c r="J843" s="62">
        <f t="shared" si="2"/>
        <v>31900</v>
      </c>
      <c r="K843" s="9">
        <f t="shared" si="3"/>
        <v>-0.4416588236</v>
      </c>
      <c r="L843" s="113" t="s">
        <v>323</v>
      </c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30" t="s">
        <v>316</v>
      </c>
      <c r="B844" s="35">
        <v>43798.0</v>
      </c>
      <c r="C844" s="9">
        <v>32074.15</v>
      </c>
      <c r="D844" s="9">
        <v>32086.95</v>
      </c>
      <c r="E844" s="9">
        <v>31770.8</v>
      </c>
      <c r="F844" s="30">
        <v>31946.1</v>
      </c>
      <c r="G844" s="9">
        <f t="shared" ref="G844:G1035" si="6">F843</f>
        <v>32122.95</v>
      </c>
      <c r="H844" s="81">
        <f t="shared" si="5"/>
        <v>-0.1519163091</v>
      </c>
      <c r="I844" s="62" t="str">
        <f t="shared" si="1"/>
        <v>CE</v>
      </c>
      <c r="J844" s="62">
        <f t="shared" si="2"/>
        <v>32200</v>
      </c>
      <c r="K844" s="9">
        <f t="shared" si="3"/>
        <v>0.3992311566</v>
      </c>
      <c r="L844" s="113" t="s">
        <v>317</v>
      </c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30" t="s">
        <v>316</v>
      </c>
      <c r="B845" s="35">
        <v>43801.0</v>
      </c>
      <c r="C845" s="9">
        <v>32008.3</v>
      </c>
      <c r="D845" s="9">
        <v>32024.1</v>
      </c>
      <c r="E845" s="9">
        <v>31720.6</v>
      </c>
      <c r="F845" s="30">
        <v>31871.45</v>
      </c>
      <c r="G845" s="9">
        <f t="shared" si="6"/>
        <v>31946.1</v>
      </c>
      <c r="H845" s="81">
        <f t="shared" si="5"/>
        <v>0.1947029528</v>
      </c>
      <c r="I845" s="62" t="str">
        <f t="shared" si="1"/>
        <v>PE</v>
      </c>
      <c r="J845" s="62">
        <f t="shared" si="2"/>
        <v>31900</v>
      </c>
      <c r="K845" s="9">
        <f t="shared" si="3"/>
        <v>0.4275453554</v>
      </c>
      <c r="L845" s="113" t="s">
        <v>318</v>
      </c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30" t="s">
        <v>316</v>
      </c>
      <c r="B846" s="35">
        <v>43802.0</v>
      </c>
      <c r="C846" s="9">
        <v>31920.1</v>
      </c>
      <c r="D846" s="9">
        <v>31936.6</v>
      </c>
      <c r="E846" s="9">
        <v>31502.95</v>
      </c>
      <c r="F846" s="30">
        <v>31613.35</v>
      </c>
      <c r="G846" s="9">
        <f t="shared" si="6"/>
        <v>31871.45</v>
      </c>
      <c r="H846" s="81">
        <f t="shared" si="5"/>
        <v>0.1526444514</v>
      </c>
      <c r="I846" s="62" t="str">
        <f t="shared" si="1"/>
        <v>PE</v>
      </c>
      <c r="J846" s="62">
        <f t="shared" si="2"/>
        <v>31800</v>
      </c>
      <c r="K846" s="9">
        <f t="shared" si="3"/>
        <v>0.96099323</v>
      </c>
      <c r="L846" s="113" t="s">
        <v>320</v>
      </c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30" t="s">
        <v>316</v>
      </c>
      <c r="B847" s="35">
        <v>43803.0</v>
      </c>
      <c r="C847" s="9">
        <v>31549.3</v>
      </c>
      <c r="D847" s="9">
        <v>32017.75</v>
      </c>
      <c r="E847" s="9">
        <v>31444.0</v>
      </c>
      <c r="F847" s="30">
        <v>31979.3</v>
      </c>
      <c r="G847" s="9">
        <f t="shared" si="6"/>
        <v>31613.35</v>
      </c>
      <c r="H847" s="81">
        <f t="shared" si="5"/>
        <v>-0.2026042795</v>
      </c>
      <c r="I847" s="62" t="str">
        <f t="shared" si="1"/>
        <v>CE</v>
      </c>
      <c r="J847" s="62">
        <f t="shared" si="2"/>
        <v>31600</v>
      </c>
      <c r="K847" s="9">
        <f t="shared" si="3"/>
        <v>-1.362946246</v>
      </c>
      <c r="L847" s="113" t="s">
        <v>322</v>
      </c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30" t="s">
        <v>316</v>
      </c>
      <c r="B848" s="35">
        <v>43804.0</v>
      </c>
      <c r="C848" s="9">
        <v>32083.8</v>
      </c>
      <c r="D848" s="9">
        <v>32126.95</v>
      </c>
      <c r="E848" s="9">
        <v>31628.3</v>
      </c>
      <c r="F848" s="30">
        <v>31712.95</v>
      </c>
      <c r="G848" s="9">
        <f t="shared" si="6"/>
        <v>31979.3</v>
      </c>
      <c r="H848" s="81">
        <f t="shared" si="5"/>
        <v>0.3267738819</v>
      </c>
      <c r="I848" s="62" t="str">
        <f t="shared" si="1"/>
        <v>PE</v>
      </c>
      <c r="J848" s="62">
        <f t="shared" si="2"/>
        <v>32000</v>
      </c>
      <c r="K848" s="9">
        <f t="shared" si="3"/>
        <v>1.155879291</v>
      </c>
      <c r="L848" s="113" t="s">
        <v>323</v>
      </c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30" t="s">
        <v>316</v>
      </c>
      <c r="B849" s="35">
        <v>43805.0</v>
      </c>
      <c r="C849" s="9">
        <v>31797.15</v>
      </c>
      <c r="D849" s="9">
        <v>31883.7</v>
      </c>
      <c r="E849" s="9">
        <v>31250.65</v>
      </c>
      <c r="F849" s="30">
        <v>31341.55</v>
      </c>
      <c r="G849" s="9">
        <f t="shared" si="6"/>
        <v>31712.95</v>
      </c>
      <c r="H849" s="81">
        <f t="shared" si="5"/>
        <v>0.2655066779</v>
      </c>
      <c r="I849" s="62" t="str">
        <f t="shared" si="1"/>
        <v>PE</v>
      </c>
      <c r="J849" s="62">
        <f t="shared" si="2"/>
        <v>31700</v>
      </c>
      <c r="K849" s="9">
        <f t="shared" si="3"/>
        <v>1.432832817</v>
      </c>
      <c r="L849" s="113" t="s">
        <v>317</v>
      </c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30" t="s">
        <v>316</v>
      </c>
      <c r="B850" s="35">
        <v>43808.0</v>
      </c>
      <c r="C850" s="9">
        <v>31321.4</v>
      </c>
      <c r="D850" s="9">
        <v>31537.65</v>
      </c>
      <c r="E850" s="9">
        <v>31122.05</v>
      </c>
      <c r="F850" s="30">
        <v>31316.65</v>
      </c>
      <c r="G850" s="9">
        <f t="shared" si="6"/>
        <v>31341.55</v>
      </c>
      <c r="H850" s="81">
        <f t="shared" si="5"/>
        <v>-0.06429165118</v>
      </c>
      <c r="I850" s="62" t="str">
        <f t="shared" si="1"/>
        <v>CE</v>
      </c>
      <c r="J850" s="62">
        <f t="shared" si="2"/>
        <v>31400</v>
      </c>
      <c r="K850" s="9">
        <f t="shared" si="3"/>
        <v>0.01516535021</v>
      </c>
      <c r="L850" s="113" t="s">
        <v>318</v>
      </c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30" t="s">
        <v>316</v>
      </c>
      <c r="B851" s="35">
        <v>43809.0</v>
      </c>
      <c r="C851" s="9">
        <v>31386.4</v>
      </c>
      <c r="D851" s="9">
        <v>31412.8</v>
      </c>
      <c r="E851" s="9">
        <v>31126.0</v>
      </c>
      <c r="F851" s="30">
        <v>31160.35</v>
      </c>
      <c r="G851" s="9">
        <f t="shared" si="6"/>
        <v>31316.65</v>
      </c>
      <c r="H851" s="81">
        <f t="shared" si="5"/>
        <v>0.2227249722</v>
      </c>
      <c r="I851" s="62" t="str">
        <f t="shared" si="1"/>
        <v>PE</v>
      </c>
      <c r="J851" s="62">
        <f t="shared" si="2"/>
        <v>31300</v>
      </c>
      <c r="K851" s="9">
        <f t="shared" si="3"/>
        <v>0.7202163995</v>
      </c>
      <c r="L851" s="113" t="s">
        <v>320</v>
      </c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30" t="s">
        <v>316</v>
      </c>
      <c r="B852" s="35">
        <v>43810.0</v>
      </c>
      <c r="C852" s="9">
        <v>31151.65</v>
      </c>
      <c r="D852" s="9">
        <v>31337.85</v>
      </c>
      <c r="E852" s="9">
        <v>30996.4</v>
      </c>
      <c r="F852" s="30">
        <v>31256.75</v>
      </c>
      <c r="G852" s="9">
        <f t="shared" si="6"/>
        <v>31160.35</v>
      </c>
      <c r="H852" s="81">
        <f t="shared" si="5"/>
        <v>-0.02792009717</v>
      </c>
      <c r="I852" s="62" t="str">
        <f t="shared" si="1"/>
        <v>CE</v>
      </c>
      <c r="J852" s="62">
        <f t="shared" si="2"/>
        <v>31300</v>
      </c>
      <c r="K852" s="9">
        <f t="shared" si="3"/>
        <v>-0.337381808</v>
      </c>
      <c r="L852" s="113" t="s">
        <v>322</v>
      </c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30" t="s">
        <v>316</v>
      </c>
      <c r="B853" s="35">
        <v>43811.0</v>
      </c>
      <c r="C853" s="9">
        <v>31356.8</v>
      </c>
      <c r="D853" s="9">
        <v>31711.45</v>
      </c>
      <c r="E853" s="9">
        <v>31352.1</v>
      </c>
      <c r="F853" s="30">
        <v>31665.45</v>
      </c>
      <c r="G853" s="9">
        <f t="shared" si="6"/>
        <v>31256.75</v>
      </c>
      <c r="H853" s="81">
        <f t="shared" si="5"/>
        <v>0.3200908604</v>
      </c>
      <c r="I853" s="62" t="str">
        <f t="shared" si="1"/>
        <v>PE</v>
      </c>
      <c r="J853" s="62">
        <f t="shared" si="2"/>
        <v>31300</v>
      </c>
      <c r="K853" s="9">
        <f t="shared" si="3"/>
        <v>-0.9843160016</v>
      </c>
      <c r="L853" s="113" t="s">
        <v>323</v>
      </c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30" t="s">
        <v>316</v>
      </c>
      <c r="B854" s="35">
        <v>43812.0</v>
      </c>
      <c r="C854" s="9">
        <v>31775.55</v>
      </c>
      <c r="D854" s="9">
        <v>32105.05</v>
      </c>
      <c r="E854" s="9">
        <v>31770.5</v>
      </c>
      <c r="F854" s="30">
        <v>32014.25</v>
      </c>
      <c r="G854" s="9">
        <f t="shared" si="6"/>
        <v>31665.45</v>
      </c>
      <c r="H854" s="81">
        <f t="shared" si="5"/>
        <v>0.3476975694</v>
      </c>
      <c r="I854" s="62" t="str">
        <f t="shared" si="1"/>
        <v>PE</v>
      </c>
      <c r="J854" s="62">
        <f t="shared" si="2"/>
        <v>31700</v>
      </c>
      <c r="K854" s="9">
        <f t="shared" si="3"/>
        <v>-0.7512065094</v>
      </c>
      <c r="L854" s="113" t="s">
        <v>317</v>
      </c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30" t="s">
        <v>316</v>
      </c>
      <c r="B855" s="35">
        <v>43815.0</v>
      </c>
      <c r="C855" s="9">
        <v>32159.0</v>
      </c>
      <c r="D855" s="9">
        <v>32186.95</v>
      </c>
      <c r="E855" s="9">
        <v>31897.75</v>
      </c>
      <c r="F855" s="30">
        <v>31974.2</v>
      </c>
      <c r="G855" s="9">
        <f t="shared" si="6"/>
        <v>32014.25</v>
      </c>
      <c r="H855" s="81">
        <f t="shared" si="5"/>
        <v>0.4521424053</v>
      </c>
      <c r="I855" s="62" t="str">
        <f t="shared" si="1"/>
        <v>PE</v>
      </c>
      <c r="J855" s="62">
        <f t="shared" si="2"/>
        <v>32100</v>
      </c>
      <c r="K855" s="9">
        <f t="shared" si="3"/>
        <v>0.574644734</v>
      </c>
      <c r="L855" s="113" t="s">
        <v>318</v>
      </c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30" t="s">
        <v>316</v>
      </c>
      <c r="B856" s="35">
        <v>43816.0</v>
      </c>
      <c r="C856" s="9">
        <v>32082.4</v>
      </c>
      <c r="D856" s="9">
        <v>32213.35</v>
      </c>
      <c r="E856" s="9">
        <v>31987.35</v>
      </c>
      <c r="F856" s="30">
        <v>32140.25</v>
      </c>
      <c r="G856" s="9">
        <f t="shared" si="6"/>
        <v>31974.2</v>
      </c>
      <c r="H856" s="81">
        <f t="shared" si="5"/>
        <v>0.3383978333</v>
      </c>
      <c r="I856" s="62" t="str">
        <f t="shared" si="1"/>
        <v>PE</v>
      </c>
      <c r="J856" s="62">
        <f t="shared" si="2"/>
        <v>32000</v>
      </c>
      <c r="K856" s="9">
        <f t="shared" si="3"/>
        <v>-0.1803169339</v>
      </c>
      <c r="L856" s="113" t="s">
        <v>320</v>
      </c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30" t="s">
        <v>316</v>
      </c>
      <c r="B857" s="35">
        <v>43817.0</v>
      </c>
      <c r="C857" s="9">
        <v>32292.25</v>
      </c>
      <c r="D857" s="9">
        <v>32293.65</v>
      </c>
      <c r="E857" s="9">
        <v>32017.3</v>
      </c>
      <c r="F857" s="30">
        <v>32244.25</v>
      </c>
      <c r="G857" s="9">
        <f t="shared" si="6"/>
        <v>32140.25</v>
      </c>
      <c r="H857" s="81">
        <f t="shared" si="5"/>
        <v>0.4729272485</v>
      </c>
      <c r="I857" s="62" t="str">
        <f t="shared" si="1"/>
        <v>PE</v>
      </c>
      <c r="J857" s="62">
        <f t="shared" si="2"/>
        <v>32200</v>
      </c>
      <c r="K857" s="9">
        <f t="shared" si="3"/>
        <v>0.1486424761</v>
      </c>
      <c r="L857" s="113" t="s">
        <v>322</v>
      </c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30" t="s">
        <v>316</v>
      </c>
      <c r="B858" s="35">
        <v>43818.0</v>
      </c>
      <c r="C858" s="9">
        <v>32281.65</v>
      </c>
      <c r="D858" s="9">
        <v>32328.35</v>
      </c>
      <c r="E858" s="9">
        <v>32085.05</v>
      </c>
      <c r="F858" s="30">
        <v>32241.45</v>
      </c>
      <c r="G858" s="9">
        <f t="shared" si="6"/>
        <v>32244.25</v>
      </c>
      <c r="H858" s="81">
        <f t="shared" si="5"/>
        <v>0.1159896726</v>
      </c>
      <c r="I858" s="62" t="str">
        <f t="shared" si="1"/>
        <v>PE</v>
      </c>
      <c r="J858" s="62">
        <f t="shared" si="2"/>
        <v>32200</v>
      </c>
      <c r="K858" s="9">
        <f t="shared" si="3"/>
        <v>0.1245289507</v>
      </c>
      <c r="L858" s="113" t="s">
        <v>323</v>
      </c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30" t="s">
        <v>316</v>
      </c>
      <c r="B859" s="35">
        <v>43819.0</v>
      </c>
      <c r="C859" s="9">
        <v>32266.85</v>
      </c>
      <c r="D859" s="9">
        <v>32443.35</v>
      </c>
      <c r="E859" s="9">
        <v>32199.45</v>
      </c>
      <c r="F859" s="30">
        <v>32384.95</v>
      </c>
      <c r="G859" s="9">
        <f t="shared" si="6"/>
        <v>32241.45</v>
      </c>
      <c r="H859" s="81">
        <f t="shared" si="5"/>
        <v>0.07878057594</v>
      </c>
      <c r="I859" s="62" t="str">
        <f t="shared" si="1"/>
        <v>PE</v>
      </c>
      <c r="J859" s="62">
        <f t="shared" si="2"/>
        <v>32200</v>
      </c>
      <c r="K859" s="9">
        <f t="shared" si="3"/>
        <v>-0.3660103171</v>
      </c>
      <c r="L859" s="113" t="s">
        <v>317</v>
      </c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30" t="s">
        <v>316</v>
      </c>
      <c r="B860" s="35">
        <v>43822.0</v>
      </c>
      <c r="C860" s="9">
        <v>32381.0</v>
      </c>
      <c r="D860" s="9">
        <v>32502.8</v>
      </c>
      <c r="E860" s="9">
        <v>32196.85</v>
      </c>
      <c r="F860" s="30">
        <v>32339.45</v>
      </c>
      <c r="G860" s="9">
        <f t="shared" si="6"/>
        <v>32384.95</v>
      </c>
      <c r="H860" s="81">
        <f t="shared" si="5"/>
        <v>-0.01219702362</v>
      </c>
      <c r="I860" s="62" t="str">
        <f t="shared" si="1"/>
        <v>CE</v>
      </c>
      <c r="J860" s="62">
        <f t="shared" si="2"/>
        <v>32500</v>
      </c>
      <c r="K860" s="9">
        <f t="shared" si="3"/>
        <v>0.1283159878</v>
      </c>
      <c r="L860" s="113" t="s">
        <v>318</v>
      </c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30" t="s">
        <v>316</v>
      </c>
      <c r="B861" s="35">
        <v>43823.0</v>
      </c>
      <c r="C861" s="9">
        <v>32337.8</v>
      </c>
      <c r="D861" s="9">
        <v>32390.35</v>
      </c>
      <c r="E861" s="9">
        <v>32246.05</v>
      </c>
      <c r="F861" s="30">
        <v>32280.75</v>
      </c>
      <c r="G861" s="9">
        <f t="shared" si="6"/>
        <v>32339.45</v>
      </c>
      <c r="H861" s="81">
        <f t="shared" si="5"/>
        <v>-0.005102127587</v>
      </c>
      <c r="I861" s="62" t="str">
        <f t="shared" si="1"/>
        <v>CE</v>
      </c>
      <c r="J861" s="62">
        <f t="shared" si="2"/>
        <v>32400</v>
      </c>
      <c r="K861" s="9">
        <f t="shared" si="3"/>
        <v>0.1764189277</v>
      </c>
      <c r="L861" s="113" t="s">
        <v>320</v>
      </c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30" t="s">
        <v>316</v>
      </c>
      <c r="B862" s="35">
        <v>43825.0</v>
      </c>
      <c r="C862" s="9">
        <v>32276.15</v>
      </c>
      <c r="D862" s="9">
        <v>32314.6</v>
      </c>
      <c r="E862" s="9">
        <v>31963.25</v>
      </c>
      <c r="F862" s="30">
        <v>31997.7</v>
      </c>
      <c r="G862" s="9">
        <f t="shared" si="6"/>
        <v>32280.75</v>
      </c>
      <c r="H862" s="81">
        <f t="shared" si="5"/>
        <v>-0.0142499787</v>
      </c>
      <c r="I862" s="62" t="str">
        <f t="shared" si="1"/>
        <v>CE</v>
      </c>
      <c r="J862" s="62">
        <f t="shared" si="2"/>
        <v>32400</v>
      </c>
      <c r="K862" s="9">
        <f t="shared" si="3"/>
        <v>0.8627113209</v>
      </c>
      <c r="L862" s="113" t="s">
        <v>323</v>
      </c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30" t="s">
        <v>316</v>
      </c>
      <c r="B863" s="35">
        <v>43826.0</v>
      </c>
      <c r="C863" s="9">
        <v>32142.5</v>
      </c>
      <c r="D863" s="9">
        <v>32444.85</v>
      </c>
      <c r="E863" s="9">
        <v>32056.25</v>
      </c>
      <c r="F863" s="30">
        <v>32412.35</v>
      </c>
      <c r="G863" s="9">
        <f t="shared" si="6"/>
        <v>31997.7</v>
      </c>
      <c r="H863" s="81">
        <f t="shared" si="5"/>
        <v>0.4525325258</v>
      </c>
      <c r="I863" s="62" t="str">
        <f t="shared" si="1"/>
        <v>PE</v>
      </c>
      <c r="J863" s="62">
        <f t="shared" si="2"/>
        <v>32000</v>
      </c>
      <c r="K863" s="9">
        <f t="shared" si="3"/>
        <v>-0.8395426616</v>
      </c>
      <c r="L863" s="113" t="s">
        <v>317</v>
      </c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30" t="s">
        <v>316</v>
      </c>
      <c r="B864" s="35">
        <v>43829.0</v>
      </c>
      <c r="C864" s="9">
        <v>32486.6</v>
      </c>
      <c r="D864" s="9">
        <v>32613.1</v>
      </c>
      <c r="E864" s="9">
        <v>32248.5</v>
      </c>
      <c r="F864" s="30">
        <v>32354.9</v>
      </c>
      <c r="G864" s="9">
        <f t="shared" si="6"/>
        <v>32412.35</v>
      </c>
      <c r="H864" s="81">
        <f t="shared" si="5"/>
        <v>0.2290793478</v>
      </c>
      <c r="I864" s="62" t="str">
        <f t="shared" si="1"/>
        <v>PE</v>
      </c>
      <c r="J864" s="62">
        <f t="shared" si="2"/>
        <v>32400</v>
      </c>
      <c r="K864" s="9">
        <f t="shared" si="3"/>
        <v>0.4053979179</v>
      </c>
      <c r="L864" s="113" t="s">
        <v>318</v>
      </c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30" t="s">
        <v>316</v>
      </c>
      <c r="B865" s="35">
        <v>43830.0</v>
      </c>
      <c r="C865" s="9">
        <v>32345.95</v>
      </c>
      <c r="D865" s="9">
        <v>32345.95</v>
      </c>
      <c r="E865" s="9">
        <v>32108.75</v>
      </c>
      <c r="F865" s="30">
        <v>32161.65</v>
      </c>
      <c r="G865" s="9">
        <f t="shared" si="6"/>
        <v>32354.9</v>
      </c>
      <c r="H865" s="81">
        <f t="shared" si="5"/>
        <v>-0.02766196156</v>
      </c>
      <c r="I865" s="62" t="str">
        <f t="shared" si="1"/>
        <v>CE</v>
      </c>
      <c r="J865" s="62">
        <f t="shared" si="2"/>
        <v>32400</v>
      </c>
      <c r="K865" s="9">
        <f t="shared" si="3"/>
        <v>0.5697776692</v>
      </c>
      <c r="L865" s="113" t="s">
        <v>320</v>
      </c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30" t="s">
        <v>316</v>
      </c>
      <c r="B866" s="35">
        <v>43831.0</v>
      </c>
      <c r="C866" s="9">
        <v>32237.9</v>
      </c>
      <c r="D866" s="9">
        <v>32348.0</v>
      </c>
      <c r="E866" s="9">
        <v>32057.2</v>
      </c>
      <c r="F866" s="30">
        <v>32102.9</v>
      </c>
      <c r="G866" s="9">
        <f t="shared" si="6"/>
        <v>32161.65</v>
      </c>
      <c r="H866" s="81">
        <f t="shared" si="5"/>
        <v>0.2370836073</v>
      </c>
      <c r="I866" s="62" t="str">
        <f t="shared" si="1"/>
        <v>PE</v>
      </c>
      <c r="J866" s="62">
        <f t="shared" si="2"/>
        <v>32100</v>
      </c>
      <c r="K866" s="9">
        <f t="shared" si="3"/>
        <v>0.418761768</v>
      </c>
      <c r="L866" s="113" t="s">
        <v>322</v>
      </c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30" t="s">
        <v>316</v>
      </c>
      <c r="B867" s="35">
        <v>43832.0</v>
      </c>
      <c r="C867" s="9">
        <v>32133.15</v>
      </c>
      <c r="D867" s="9">
        <v>32465.45</v>
      </c>
      <c r="E867" s="9">
        <v>32121.4</v>
      </c>
      <c r="F867" s="30">
        <v>32443.85</v>
      </c>
      <c r="G867" s="9">
        <f t="shared" si="6"/>
        <v>32102.9</v>
      </c>
      <c r="H867" s="81">
        <f t="shared" si="5"/>
        <v>0.09422824729</v>
      </c>
      <c r="I867" s="62" t="str">
        <f t="shared" si="1"/>
        <v>PE</v>
      </c>
      <c r="J867" s="62">
        <f t="shared" si="2"/>
        <v>32000</v>
      </c>
      <c r="K867" s="9">
        <f t="shared" si="3"/>
        <v>-0.9669142303</v>
      </c>
      <c r="L867" s="113" t="s">
        <v>323</v>
      </c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30" t="s">
        <v>316</v>
      </c>
      <c r="B868" s="35">
        <v>43833.0</v>
      </c>
      <c r="C868" s="9">
        <v>32326.95</v>
      </c>
      <c r="D868" s="9">
        <v>32329.8</v>
      </c>
      <c r="E868" s="9">
        <v>31960.4</v>
      </c>
      <c r="F868" s="30">
        <v>32069.25</v>
      </c>
      <c r="G868" s="9">
        <f t="shared" si="6"/>
        <v>32443.85</v>
      </c>
      <c r="H868" s="81">
        <f t="shared" si="5"/>
        <v>-0.3603148208</v>
      </c>
      <c r="I868" s="62" t="str">
        <f t="shared" si="1"/>
        <v>CE</v>
      </c>
      <c r="J868" s="62">
        <f t="shared" si="2"/>
        <v>32400</v>
      </c>
      <c r="K868" s="9">
        <f t="shared" si="3"/>
        <v>0.7971676883</v>
      </c>
      <c r="L868" s="113" t="s">
        <v>317</v>
      </c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30" t="s">
        <v>316</v>
      </c>
      <c r="B869" s="35">
        <v>43836.0</v>
      </c>
      <c r="C869" s="9">
        <v>31910.45</v>
      </c>
      <c r="D869" s="9">
        <v>31914.45</v>
      </c>
      <c r="E869" s="9">
        <v>31170.55</v>
      </c>
      <c r="F869" s="30">
        <v>31237.15</v>
      </c>
      <c r="G869" s="9">
        <f t="shared" si="6"/>
        <v>32069.25</v>
      </c>
      <c r="H869" s="81">
        <f t="shared" si="5"/>
        <v>-0.495178403</v>
      </c>
      <c r="I869" s="62" t="str">
        <f t="shared" si="1"/>
        <v>CE</v>
      </c>
      <c r="J869" s="62">
        <f t="shared" si="2"/>
        <v>32000</v>
      </c>
      <c r="K869" s="9">
        <f t="shared" si="3"/>
        <v>2.109967111</v>
      </c>
      <c r="L869" s="113" t="s">
        <v>318</v>
      </c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30" t="s">
        <v>316</v>
      </c>
      <c r="B870" s="35">
        <v>43837.0</v>
      </c>
      <c r="C870" s="9">
        <v>31598.05</v>
      </c>
      <c r="D870" s="9">
        <v>31851.45</v>
      </c>
      <c r="E870" s="9">
        <v>31200.9</v>
      </c>
      <c r="F870" s="30">
        <v>31399.4</v>
      </c>
      <c r="G870" s="9">
        <f t="shared" si="6"/>
        <v>31237.15</v>
      </c>
      <c r="H870" s="81">
        <f t="shared" si="5"/>
        <v>1.155355082</v>
      </c>
      <c r="I870" s="62" t="str">
        <f t="shared" si="1"/>
        <v>PE</v>
      </c>
      <c r="J870" s="62">
        <f t="shared" si="2"/>
        <v>31500</v>
      </c>
      <c r="K870" s="9">
        <f t="shared" si="3"/>
        <v>0.6286780355</v>
      </c>
      <c r="L870" s="113" t="s">
        <v>320</v>
      </c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30" t="s">
        <v>316</v>
      </c>
      <c r="B871" s="35">
        <v>43838.0</v>
      </c>
      <c r="C871" s="9">
        <v>30995.5</v>
      </c>
      <c r="D871" s="9">
        <v>31451.85</v>
      </c>
      <c r="E871" s="9">
        <v>30899.55</v>
      </c>
      <c r="F871" s="30">
        <v>31373.65</v>
      </c>
      <c r="G871" s="9">
        <f t="shared" si="6"/>
        <v>31399.4</v>
      </c>
      <c r="H871" s="81">
        <f t="shared" si="5"/>
        <v>-1.286330312</v>
      </c>
      <c r="I871" s="62" t="str">
        <f t="shared" si="1"/>
        <v>CE</v>
      </c>
      <c r="J871" s="62">
        <f t="shared" si="2"/>
        <v>31100</v>
      </c>
      <c r="K871" s="9">
        <f t="shared" si="3"/>
        <v>-1.220015809</v>
      </c>
      <c r="L871" s="113" t="s">
        <v>322</v>
      </c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30" t="s">
        <v>316</v>
      </c>
      <c r="B872" s="35">
        <v>43839.0</v>
      </c>
      <c r="C872" s="9">
        <v>31748.25</v>
      </c>
      <c r="D872" s="9">
        <v>32172.7</v>
      </c>
      <c r="E872" s="9">
        <v>31667.15</v>
      </c>
      <c r="F872" s="30">
        <v>32092.4</v>
      </c>
      <c r="G872" s="9">
        <f t="shared" si="6"/>
        <v>31373.65</v>
      </c>
      <c r="H872" s="81">
        <f t="shared" si="5"/>
        <v>1.193995598</v>
      </c>
      <c r="I872" s="62" t="str">
        <f t="shared" si="1"/>
        <v>PE</v>
      </c>
      <c r="J872" s="62">
        <f t="shared" si="2"/>
        <v>31600</v>
      </c>
      <c r="K872" s="9">
        <f t="shared" si="3"/>
        <v>-1.083996756</v>
      </c>
      <c r="L872" s="113" t="s">
        <v>323</v>
      </c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30" t="s">
        <v>316</v>
      </c>
      <c r="B873" s="35">
        <v>43840.0</v>
      </c>
      <c r="C873" s="9">
        <v>32215.7</v>
      </c>
      <c r="D873" s="9">
        <v>32347.2</v>
      </c>
      <c r="E873" s="9">
        <v>31953.4</v>
      </c>
      <c r="F873" s="30">
        <v>32097.4</v>
      </c>
      <c r="G873" s="9">
        <f t="shared" si="6"/>
        <v>32092.4</v>
      </c>
      <c r="H873" s="81">
        <f t="shared" si="5"/>
        <v>0.3842031135</v>
      </c>
      <c r="I873" s="62" t="str">
        <f t="shared" si="1"/>
        <v>PE</v>
      </c>
      <c r="J873" s="62">
        <f t="shared" si="2"/>
        <v>32100</v>
      </c>
      <c r="K873" s="9">
        <f t="shared" si="3"/>
        <v>0.3672122599</v>
      </c>
      <c r="L873" s="113" t="s">
        <v>317</v>
      </c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30" t="s">
        <v>316</v>
      </c>
      <c r="B874" s="35">
        <v>43843.0</v>
      </c>
      <c r="C874" s="9">
        <v>32139.1</v>
      </c>
      <c r="D874" s="9">
        <v>32322.65</v>
      </c>
      <c r="E874" s="9">
        <v>32074.05</v>
      </c>
      <c r="F874" s="30">
        <v>32177.65</v>
      </c>
      <c r="G874" s="9">
        <f t="shared" si="6"/>
        <v>32097.4</v>
      </c>
      <c r="H874" s="81">
        <f t="shared" si="5"/>
        <v>0.1299170649</v>
      </c>
      <c r="I874" s="62" t="str">
        <f t="shared" si="1"/>
        <v>PE</v>
      </c>
      <c r="J874" s="62">
        <f t="shared" si="2"/>
        <v>32000</v>
      </c>
      <c r="K874" s="9">
        <f t="shared" si="3"/>
        <v>-0.1199473538</v>
      </c>
      <c r="L874" s="113" t="s">
        <v>318</v>
      </c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30" t="s">
        <v>316</v>
      </c>
      <c r="B875" s="35">
        <v>43844.0</v>
      </c>
      <c r="C875" s="9">
        <v>32196.45</v>
      </c>
      <c r="D875" s="9">
        <v>32196.45</v>
      </c>
      <c r="E875" s="9">
        <v>31989.2</v>
      </c>
      <c r="F875" s="30">
        <v>32071.65</v>
      </c>
      <c r="G875" s="9">
        <f t="shared" si="6"/>
        <v>32177.65</v>
      </c>
      <c r="H875" s="81">
        <f t="shared" si="5"/>
        <v>0.05842564637</v>
      </c>
      <c r="I875" s="62" t="str">
        <f t="shared" si="1"/>
        <v>PE</v>
      </c>
      <c r="J875" s="62">
        <f t="shared" si="2"/>
        <v>32100</v>
      </c>
      <c r="K875" s="9">
        <f t="shared" si="3"/>
        <v>0.3876203743</v>
      </c>
      <c r="L875" s="113" t="s">
        <v>320</v>
      </c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30" t="s">
        <v>316</v>
      </c>
      <c r="B876" s="35">
        <v>43845.0</v>
      </c>
      <c r="C876" s="9">
        <v>31994.75</v>
      </c>
      <c r="D876" s="9">
        <v>32000.9</v>
      </c>
      <c r="E876" s="9">
        <v>31670.35</v>
      </c>
      <c r="F876" s="30">
        <v>31824.9</v>
      </c>
      <c r="G876" s="9">
        <f t="shared" si="6"/>
        <v>32071.65</v>
      </c>
      <c r="H876" s="81">
        <f t="shared" si="5"/>
        <v>-0.2397756274</v>
      </c>
      <c r="I876" s="62" t="str">
        <f t="shared" si="1"/>
        <v>CE</v>
      </c>
      <c r="J876" s="62">
        <f t="shared" si="2"/>
        <v>32100</v>
      </c>
      <c r="K876" s="9">
        <f t="shared" si="3"/>
        <v>0.5308683456</v>
      </c>
      <c r="L876" s="113" t="s">
        <v>322</v>
      </c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30" t="s">
        <v>316</v>
      </c>
      <c r="B877" s="35">
        <v>43846.0</v>
      </c>
      <c r="C877" s="9">
        <v>31810.55</v>
      </c>
      <c r="D877" s="9">
        <v>31988.9</v>
      </c>
      <c r="E877" s="9">
        <v>31692.4</v>
      </c>
      <c r="F877" s="30">
        <v>31853.9</v>
      </c>
      <c r="G877" s="9">
        <f t="shared" si="6"/>
        <v>31824.9</v>
      </c>
      <c r="H877" s="81">
        <f t="shared" si="5"/>
        <v>-0.04509047947</v>
      </c>
      <c r="I877" s="62" t="str">
        <f t="shared" si="1"/>
        <v>CE</v>
      </c>
      <c r="J877" s="62">
        <f t="shared" si="2"/>
        <v>31900</v>
      </c>
      <c r="K877" s="9">
        <f t="shared" si="3"/>
        <v>-0.1362755438</v>
      </c>
      <c r="L877" s="113" t="s">
        <v>323</v>
      </c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30" t="s">
        <v>316</v>
      </c>
      <c r="B878" s="35">
        <v>43847.0</v>
      </c>
      <c r="C878" s="9">
        <v>31571.65</v>
      </c>
      <c r="D878" s="9">
        <v>31773.55</v>
      </c>
      <c r="E878" s="9">
        <v>31445.5</v>
      </c>
      <c r="F878" s="30">
        <v>31590.65</v>
      </c>
      <c r="G878" s="9">
        <f t="shared" si="6"/>
        <v>31853.9</v>
      </c>
      <c r="H878" s="81">
        <f t="shared" si="5"/>
        <v>-0.8860767441</v>
      </c>
      <c r="I878" s="62" t="str">
        <f t="shared" si="1"/>
        <v>CE</v>
      </c>
      <c r="J878" s="62">
        <f t="shared" si="2"/>
        <v>31700</v>
      </c>
      <c r="K878" s="9">
        <f t="shared" si="3"/>
        <v>-0.06018057339</v>
      </c>
      <c r="L878" s="113" t="s">
        <v>317</v>
      </c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30" t="s">
        <v>316</v>
      </c>
      <c r="B879" s="35">
        <v>43850.0</v>
      </c>
      <c r="C879" s="9">
        <v>31923.95</v>
      </c>
      <c r="D879" s="9">
        <v>31923.95</v>
      </c>
      <c r="E879" s="9">
        <v>31050.95</v>
      </c>
      <c r="F879" s="30">
        <v>31080.65</v>
      </c>
      <c r="G879" s="9">
        <f t="shared" si="6"/>
        <v>31590.65</v>
      </c>
      <c r="H879" s="81">
        <f t="shared" si="5"/>
        <v>1.055059013</v>
      </c>
      <c r="I879" s="62" t="str">
        <f t="shared" si="1"/>
        <v>PE</v>
      </c>
      <c r="J879" s="62">
        <f t="shared" si="2"/>
        <v>31800</v>
      </c>
      <c r="K879" s="9">
        <f t="shared" si="3"/>
        <v>2.641590405</v>
      </c>
      <c r="L879" s="113" t="s">
        <v>318</v>
      </c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30" t="s">
        <v>316</v>
      </c>
      <c r="B880" s="35">
        <v>43851.0</v>
      </c>
      <c r="C880" s="9">
        <v>30978.85</v>
      </c>
      <c r="D880" s="9">
        <v>31171.25</v>
      </c>
      <c r="E880" s="9">
        <v>30858.6</v>
      </c>
      <c r="F880" s="30">
        <v>30947.55</v>
      </c>
      <c r="G880" s="9">
        <f t="shared" si="6"/>
        <v>31080.65</v>
      </c>
      <c r="H880" s="81">
        <f t="shared" si="5"/>
        <v>-0.3275349776</v>
      </c>
      <c r="I880" s="62" t="str">
        <f t="shared" si="1"/>
        <v>CE</v>
      </c>
      <c r="J880" s="62">
        <f t="shared" si="2"/>
        <v>31100</v>
      </c>
      <c r="K880" s="9">
        <f t="shared" si="3"/>
        <v>0.101036675</v>
      </c>
      <c r="L880" s="113" t="s">
        <v>320</v>
      </c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30" t="s">
        <v>316</v>
      </c>
      <c r="B881" s="35">
        <v>43852.0</v>
      </c>
      <c r="C881" s="9">
        <v>31061.6</v>
      </c>
      <c r="D881" s="9">
        <v>31149.05</v>
      </c>
      <c r="E881" s="9">
        <v>30614.0</v>
      </c>
      <c r="F881" s="30">
        <v>30701.45</v>
      </c>
      <c r="G881" s="9">
        <f t="shared" si="6"/>
        <v>30947.55</v>
      </c>
      <c r="H881" s="81">
        <f t="shared" si="5"/>
        <v>0.3685267493</v>
      </c>
      <c r="I881" s="62" t="str">
        <f t="shared" si="1"/>
        <v>PE</v>
      </c>
      <c r="J881" s="62">
        <f t="shared" si="2"/>
        <v>31000</v>
      </c>
      <c r="K881" s="9">
        <f t="shared" si="3"/>
        <v>1.159470214</v>
      </c>
      <c r="L881" s="113" t="s">
        <v>322</v>
      </c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30" t="s">
        <v>316</v>
      </c>
      <c r="B882" s="35">
        <v>43853.0</v>
      </c>
      <c r="C882" s="9">
        <v>30742.2</v>
      </c>
      <c r="D882" s="9">
        <v>31087.25</v>
      </c>
      <c r="E882" s="9">
        <v>30621.35</v>
      </c>
      <c r="F882" s="30">
        <v>31004.05</v>
      </c>
      <c r="G882" s="9">
        <f t="shared" si="6"/>
        <v>30701.45</v>
      </c>
      <c r="H882" s="81">
        <f t="shared" si="5"/>
        <v>0.1327298874</v>
      </c>
      <c r="I882" s="62" t="str">
        <f t="shared" si="1"/>
        <v>PE</v>
      </c>
      <c r="J882" s="62">
        <f t="shared" si="2"/>
        <v>30600</v>
      </c>
      <c r="K882" s="9">
        <f t="shared" si="3"/>
        <v>-0.8517607718</v>
      </c>
      <c r="L882" s="113" t="s">
        <v>323</v>
      </c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30" t="s">
        <v>316</v>
      </c>
      <c r="B883" s="35">
        <v>43854.0</v>
      </c>
      <c r="C883" s="9">
        <v>31040.1</v>
      </c>
      <c r="D883" s="9">
        <v>31375.45</v>
      </c>
      <c r="E883" s="9">
        <v>30879.05</v>
      </c>
      <c r="F883" s="30">
        <v>31241.75</v>
      </c>
      <c r="G883" s="9">
        <f t="shared" si="6"/>
        <v>31004.05</v>
      </c>
      <c r="H883" s="81">
        <f t="shared" si="5"/>
        <v>0.1162751318</v>
      </c>
      <c r="I883" s="62" t="str">
        <f t="shared" si="1"/>
        <v>PE</v>
      </c>
      <c r="J883" s="62">
        <f t="shared" si="2"/>
        <v>30900</v>
      </c>
      <c r="K883" s="9">
        <f t="shared" si="3"/>
        <v>-0.6496435256</v>
      </c>
      <c r="L883" s="113" t="s">
        <v>317</v>
      </c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30" t="s">
        <v>316</v>
      </c>
      <c r="B884" s="35">
        <v>43857.0</v>
      </c>
      <c r="C884" s="9">
        <v>31110.55</v>
      </c>
      <c r="D884" s="9">
        <v>31227.05</v>
      </c>
      <c r="E884" s="9">
        <v>30808.55</v>
      </c>
      <c r="F884" s="30">
        <v>30837.4</v>
      </c>
      <c r="G884" s="9">
        <f t="shared" si="6"/>
        <v>31241.75</v>
      </c>
      <c r="H884" s="81">
        <f t="shared" si="5"/>
        <v>-0.419950867</v>
      </c>
      <c r="I884" s="62" t="str">
        <f t="shared" si="1"/>
        <v>CE</v>
      </c>
      <c r="J884" s="62">
        <f t="shared" si="2"/>
        <v>31200</v>
      </c>
      <c r="K884" s="9">
        <f t="shared" si="3"/>
        <v>0.8779979782</v>
      </c>
      <c r="L884" s="113" t="s">
        <v>318</v>
      </c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30" t="s">
        <v>316</v>
      </c>
      <c r="B885" s="35">
        <v>43858.0</v>
      </c>
      <c r="C885" s="9">
        <v>30922.0</v>
      </c>
      <c r="D885" s="9">
        <v>31048.45</v>
      </c>
      <c r="E885" s="9">
        <v>30656.35</v>
      </c>
      <c r="F885" s="30">
        <v>30761.4</v>
      </c>
      <c r="G885" s="9">
        <f t="shared" si="6"/>
        <v>30837.4</v>
      </c>
      <c r="H885" s="81">
        <f t="shared" si="5"/>
        <v>0.2743421949</v>
      </c>
      <c r="I885" s="62" t="str">
        <f t="shared" si="1"/>
        <v>PE</v>
      </c>
      <c r="J885" s="62">
        <f t="shared" si="2"/>
        <v>30800</v>
      </c>
      <c r="K885" s="9">
        <f t="shared" si="3"/>
        <v>0.5193713214</v>
      </c>
      <c r="L885" s="113" t="s">
        <v>320</v>
      </c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30" t="s">
        <v>316</v>
      </c>
      <c r="B886" s="35">
        <v>43859.0</v>
      </c>
      <c r="C886" s="9">
        <v>30915.1</v>
      </c>
      <c r="D886" s="9">
        <v>31082.85</v>
      </c>
      <c r="E886" s="9">
        <v>30835.8</v>
      </c>
      <c r="F886" s="30">
        <v>30877.0</v>
      </c>
      <c r="G886" s="9">
        <f t="shared" si="6"/>
        <v>30761.4</v>
      </c>
      <c r="H886" s="81">
        <f t="shared" si="5"/>
        <v>0.4996521615</v>
      </c>
      <c r="I886" s="62" t="str">
        <f t="shared" si="1"/>
        <v>PE</v>
      </c>
      <c r="J886" s="62">
        <f t="shared" si="2"/>
        <v>30800</v>
      </c>
      <c r="K886" s="9">
        <f t="shared" si="3"/>
        <v>0.1232407464</v>
      </c>
      <c r="L886" s="113" t="s">
        <v>322</v>
      </c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30" t="s">
        <v>316</v>
      </c>
      <c r="B887" s="35">
        <v>43860.0</v>
      </c>
      <c r="C887" s="9">
        <v>30889.25</v>
      </c>
      <c r="D887" s="9">
        <v>30909.5</v>
      </c>
      <c r="E887" s="9">
        <v>30521.3</v>
      </c>
      <c r="F887" s="30">
        <v>30647.4</v>
      </c>
      <c r="G887" s="9">
        <f t="shared" si="6"/>
        <v>30877</v>
      </c>
      <c r="H887" s="81">
        <f t="shared" si="5"/>
        <v>0.03967354341</v>
      </c>
      <c r="I887" s="62" t="str">
        <f t="shared" si="1"/>
        <v>PE</v>
      </c>
      <c r="J887" s="62">
        <f t="shared" si="2"/>
        <v>30800</v>
      </c>
      <c r="K887" s="9">
        <f t="shared" si="3"/>
        <v>0.7829584726</v>
      </c>
      <c r="L887" s="113" t="s">
        <v>323</v>
      </c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30" t="s">
        <v>316</v>
      </c>
      <c r="B888" s="35">
        <v>43861.0</v>
      </c>
      <c r="C888" s="9">
        <v>30950.5</v>
      </c>
      <c r="D888" s="9">
        <v>31033.45</v>
      </c>
      <c r="E888" s="9">
        <v>30691.8</v>
      </c>
      <c r="F888" s="30">
        <v>30833.6</v>
      </c>
      <c r="G888" s="9">
        <f t="shared" si="6"/>
        <v>30647.4</v>
      </c>
      <c r="H888" s="81">
        <f t="shared" si="5"/>
        <v>0.9889909095</v>
      </c>
      <c r="I888" s="62" t="str">
        <f t="shared" si="1"/>
        <v>PE</v>
      </c>
      <c r="J888" s="62">
        <f t="shared" si="2"/>
        <v>30900</v>
      </c>
      <c r="K888" s="9">
        <f t="shared" si="3"/>
        <v>0.3776998756</v>
      </c>
      <c r="L888" s="113" t="s">
        <v>317</v>
      </c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30" t="s">
        <v>316</v>
      </c>
      <c r="B889" s="35">
        <v>43862.0</v>
      </c>
      <c r="C889" s="9">
        <v>30726.2</v>
      </c>
      <c r="D889" s="9">
        <v>30918.6</v>
      </c>
      <c r="E889" s="9">
        <v>29753.0</v>
      </c>
      <c r="F889" s="30">
        <v>29820.9</v>
      </c>
      <c r="G889" s="9">
        <f t="shared" si="6"/>
        <v>30833.6</v>
      </c>
      <c r="H889" s="81">
        <f t="shared" si="5"/>
        <v>-0.3483213118</v>
      </c>
      <c r="I889" s="62" t="str">
        <f t="shared" si="1"/>
        <v>CE</v>
      </c>
      <c r="J889" s="62">
        <f t="shared" si="2"/>
        <v>30800</v>
      </c>
      <c r="K889" s="9">
        <f t="shared" si="3"/>
        <v>2.946345464</v>
      </c>
      <c r="L889" s="113" t="s">
        <v>324</v>
      </c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30" t="s">
        <v>316</v>
      </c>
      <c r="B890" s="35">
        <v>43864.0</v>
      </c>
      <c r="C890" s="9">
        <v>29811.75</v>
      </c>
      <c r="D890" s="9">
        <v>30105.8</v>
      </c>
      <c r="E890" s="9">
        <v>29612.55</v>
      </c>
      <c r="F890" s="30">
        <v>30023.25</v>
      </c>
      <c r="G890" s="9">
        <f t="shared" si="6"/>
        <v>29820.9</v>
      </c>
      <c r="H890" s="81">
        <f t="shared" si="5"/>
        <v>-0.03068317858</v>
      </c>
      <c r="I890" s="62" t="str">
        <f t="shared" si="1"/>
        <v>CE</v>
      </c>
      <c r="J890" s="62">
        <f t="shared" si="2"/>
        <v>29900</v>
      </c>
      <c r="K890" s="9">
        <f t="shared" si="3"/>
        <v>-0.7094518101</v>
      </c>
      <c r="L890" s="113" t="s">
        <v>318</v>
      </c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30" t="s">
        <v>316</v>
      </c>
      <c r="B891" s="35">
        <v>43865.0</v>
      </c>
      <c r="C891" s="9">
        <v>30235.3</v>
      </c>
      <c r="D891" s="9">
        <v>30776.95</v>
      </c>
      <c r="E891" s="9">
        <v>30182.45</v>
      </c>
      <c r="F891" s="30">
        <v>30686.7</v>
      </c>
      <c r="G891" s="9">
        <f t="shared" si="6"/>
        <v>30023.25</v>
      </c>
      <c r="H891" s="81">
        <f t="shared" si="5"/>
        <v>0.7062859617</v>
      </c>
      <c r="I891" s="62" t="str">
        <f t="shared" si="1"/>
        <v>PE</v>
      </c>
      <c r="J891" s="62">
        <f t="shared" si="2"/>
        <v>30100</v>
      </c>
      <c r="K891" s="9">
        <f t="shared" si="3"/>
        <v>-1.492956908</v>
      </c>
      <c r="L891" s="113" t="s">
        <v>320</v>
      </c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30" t="s">
        <v>316</v>
      </c>
      <c r="B892" s="35">
        <v>43866.0</v>
      </c>
      <c r="C892" s="9">
        <v>30761.95</v>
      </c>
      <c r="D892" s="9">
        <v>31065.85</v>
      </c>
      <c r="E892" s="9">
        <v>30630.85</v>
      </c>
      <c r="F892" s="30">
        <v>31001.95</v>
      </c>
      <c r="G892" s="9">
        <f t="shared" si="6"/>
        <v>30686.7</v>
      </c>
      <c r="H892" s="81">
        <f t="shared" si="5"/>
        <v>0.245220242</v>
      </c>
      <c r="I892" s="62" t="str">
        <f t="shared" si="1"/>
        <v>PE</v>
      </c>
      <c r="J892" s="62">
        <f t="shared" si="2"/>
        <v>30700</v>
      </c>
      <c r="K892" s="9">
        <f t="shared" si="3"/>
        <v>-0.7801846112</v>
      </c>
      <c r="L892" s="113" t="s">
        <v>322</v>
      </c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30" t="s">
        <v>316</v>
      </c>
      <c r="B893" s="35">
        <v>43867.0</v>
      </c>
      <c r="C893" s="9">
        <v>31070.75</v>
      </c>
      <c r="D893" s="9">
        <v>31470.65</v>
      </c>
      <c r="E893" s="9">
        <v>30917.25</v>
      </c>
      <c r="F893" s="30">
        <v>31304.05</v>
      </c>
      <c r="G893" s="9">
        <f t="shared" si="6"/>
        <v>31001.95</v>
      </c>
      <c r="H893" s="81">
        <f t="shared" si="5"/>
        <v>0.2219215243</v>
      </c>
      <c r="I893" s="62" t="str">
        <f t="shared" si="1"/>
        <v>PE</v>
      </c>
      <c r="J893" s="62">
        <f t="shared" si="2"/>
        <v>31000</v>
      </c>
      <c r="K893" s="9">
        <f t="shared" si="3"/>
        <v>-0.750866973</v>
      </c>
      <c r="L893" s="113" t="s">
        <v>323</v>
      </c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30" t="s">
        <v>316</v>
      </c>
      <c r="B894" s="35">
        <v>43868.0</v>
      </c>
      <c r="C894" s="9">
        <v>31367.05</v>
      </c>
      <c r="D894" s="9">
        <v>31368.2</v>
      </c>
      <c r="E894" s="9">
        <v>31111.05</v>
      </c>
      <c r="F894" s="30">
        <v>31201.95</v>
      </c>
      <c r="G894" s="9">
        <f t="shared" si="6"/>
        <v>31304.05</v>
      </c>
      <c r="H894" s="81">
        <f t="shared" si="5"/>
        <v>0.2012519147</v>
      </c>
      <c r="I894" s="62" t="str">
        <f t="shared" si="1"/>
        <v>PE</v>
      </c>
      <c r="J894" s="62">
        <f t="shared" si="2"/>
        <v>31300</v>
      </c>
      <c r="K894" s="9">
        <f t="shared" si="3"/>
        <v>0.526348509</v>
      </c>
      <c r="L894" s="113" t="s">
        <v>317</v>
      </c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30" t="s">
        <v>316</v>
      </c>
      <c r="B895" s="35">
        <v>43871.0</v>
      </c>
      <c r="C895" s="9">
        <v>31248.65</v>
      </c>
      <c r="D895" s="9">
        <v>31248.8</v>
      </c>
      <c r="E895" s="9">
        <v>30957.2</v>
      </c>
      <c r="F895" s="30">
        <v>31058.15</v>
      </c>
      <c r="G895" s="9">
        <f t="shared" si="6"/>
        <v>31201.95</v>
      </c>
      <c r="H895" s="81">
        <f t="shared" si="5"/>
        <v>0.1496701328</v>
      </c>
      <c r="I895" s="62" t="str">
        <f t="shared" si="1"/>
        <v>PE</v>
      </c>
      <c r="J895" s="62">
        <f t="shared" si="2"/>
        <v>31100</v>
      </c>
      <c r="K895" s="9">
        <f t="shared" si="3"/>
        <v>0.6096263359</v>
      </c>
      <c r="L895" s="113" t="s">
        <v>318</v>
      </c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30" t="s">
        <v>316</v>
      </c>
      <c r="B896" s="35">
        <v>43872.0</v>
      </c>
      <c r="C896" s="9">
        <v>31230.2</v>
      </c>
      <c r="D896" s="9">
        <v>31505.95</v>
      </c>
      <c r="E896" s="9">
        <v>31225.9</v>
      </c>
      <c r="F896" s="30">
        <v>31300.6</v>
      </c>
      <c r="G896" s="9">
        <f t="shared" si="6"/>
        <v>31058.15</v>
      </c>
      <c r="H896" s="81">
        <f t="shared" si="5"/>
        <v>0.5539608766</v>
      </c>
      <c r="I896" s="62" t="str">
        <f t="shared" si="1"/>
        <v>PE</v>
      </c>
      <c r="J896" s="62">
        <f t="shared" si="2"/>
        <v>31100</v>
      </c>
      <c r="K896" s="9">
        <f t="shared" si="3"/>
        <v>-0.2254228279</v>
      </c>
      <c r="L896" s="113" t="s">
        <v>320</v>
      </c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30" t="s">
        <v>316</v>
      </c>
      <c r="B897" s="35">
        <v>43873.0</v>
      </c>
      <c r="C897" s="9">
        <v>31441.15</v>
      </c>
      <c r="D897" s="9">
        <v>31588.6</v>
      </c>
      <c r="E897" s="9">
        <v>31398.15</v>
      </c>
      <c r="F897" s="30">
        <v>31492.9</v>
      </c>
      <c r="G897" s="9">
        <f t="shared" si="6"/>
        <v>31300.6</v>
      </c>
      <c r="H897" s="81">
        <f t="shared" si="5"/>
        <v>0.4490329259</v>
      </c>
      <c r="I897" s="62" t="str">
        <f t="shared" si="1"/>
        <v>PE</v>
      </c>
      <c r="J897" s="62">
        <f t="shared" si="2"/>
        <v>31300</v>
      </c>
      <c r="K897" s="9">
        <f t="shared" si="3"/>
        <v>-0.1645932162</v>
      </c>
      <c r="L897" s="113" t="s">
        <v>322</v>
      </c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30" t="s">
        <v>316</v>
      </c>
      <c r="B898" s="35">
        <v>43874.0</v>
      </c>
      <c r="C898" s="9">
        <v>31586.55</v>
      </c>
      <c r="D898" s="9">
        <v>31649.45</v>
      </c>
      <c r="E898" s="9">
        <v>31180.6</v>
      </c>
      <c r="F898" s="30">
        <v>31230.25</v>
      </c>
      <c r="G898" s="9">
        <f t="shared" si="6"/>
        <v>31492.9</v>
      </c>
      <c r="H898" s="81">
        <f t="shared" si="5"/>
        <v>0.2973686132</v>
      </c>
      <c r="I898" s="62" t="str">
        <f t="shared" si="1"/>
        <v>PE</v>
      </c>
      <c r="J898" s="62">
        <f t="shared" si="2"/>
        <v>31500</v>
      </c>
      <c r="K898" s="9">
        <f t="shared" si="3"/>
        <v>1.128011765</v>
      </c>
      <c r="L898" s="113" t="s">
        <v>323</v>
      </c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30" t="s">
        <v>316</v>
      </c>
      <c r="B899" s="35">
        <v>43875.0</v>
      </c>
      <c r="C899" s="9">
        <v>31281.85</v>
      </c>
      <c r="D899" s="9">
        <v>31436.65</v>
      </c>
      <c r="E899" s="9">
        <v>30776.1</v>
      </c>
      <c r="F899" s="30">
        <v>30834.8</v>
      </c>
      <c r="G899" s="9">
        <f t="shared" si="6"/>
        <v>31230.25</v>
      </c>
      <c r="H899" s="81">
        <f t="shared" si="5"/>
        <v>0.1652244218</v>
      </c>
      <c r="I899" s="62" t="str">
        <f t="shared" si="1"/>
        <v>PE</v>
      </c>
      <c r="J899" s="62">
        <f t="shared" si="2"/>
        <v>31200</v>
      </c>
      <c r="K899" s="9">
        <f t="shared" si="3"/>
        <v>1.429103458</v>
      </c>
      <c r="L899" s="113" t="s">
        <v>317</v>
      </c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30" t="s">
        <v>316</v>
      </c>
      <c r="B900" s="35">
        <v>43878.0</v>
      </c>
      <c r="C900" s="9">
        <v>30873.85</v>
      </c>
      <c r="D900" s="9">
        <v>30998.15</v>
      </c>
      <c r="E900" s="9">
        <v>30630.5</v>
      </c>
      <c r="F900" s="30">
        <v>30680.7</v>
      </c>
      <c r="G900" s="9">
        <f t="shared" si="6"/>
        <v>30834.8</v>
      </c>
      <c r="H900" s="81">
        <f t="shared" si="5"/>
        <v>0.1266426246</v>
      </c>
      <c r="I900" s="62" t="str">
        <f t="shared" si="1"/>
        <v>PE</v>
      </c>
      <c r="J900" s="62">
        <f t="shared" si="2"/>
        <v>30800</v>
      </c>
      <c r="K900" s="9">
        <f t="shared" si="3"/>
        <v>0.6256103466</v>
      </c>
      <c r="L900" s="113" t="s">
        <v>318</v>
      </c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30" t="s">
        <v>316</v>
      </c>
      <c r="B901" s="35">
        <v>43879.0</v>
      </c>
      <c r="C901" s="9">
        <v>30661.5</v>
      </c>
      <c r="D901" s="9">
        <v>30692.75</v>
      </c>
      <c r="E901" s="9">
        <v>30252.45</v>
      </c>
      <c r="F901" s="30">
        <v>30562.5</v>
      </c>
      <c r="G901" s="9">
        <f t="shared" si="6"/>
        <v>30680.7</v>
      </c>
      <c r="H901" s="81">
        <f t="shared" si="5"/>
        <v>-0.06258005847</v>
      </c>
      <c r="I901" s="62" t="str">
        <f t="shared" si="1"/>
        <v>CE</v>
      </c>
      <c r="J901" s="62">
        <f t="shared" si="2"/>
        <v>30800</v>
      </c>
      <c r="K901" s="9">
        <f t="shared" si="3"/>
        <v>0.3228804853</v>
      </c>
      <c r="L901" s="113" t="s">
        <v>320</v>
      </c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30" t="s">
        <v>316</v>
      </c>
      <c r="B902" s="35">
        <v>43880.0</v>
      </c>
      <c r="C902" s="9">
        <v>30905.0</v>
      </c>
      <c r="D902" s="9">
        <v>30947.15</v>
      </c>
      <c r="E902" s="9">
        <v>30606.15</v>
      </c>
      <c r="F902" s="30">
        <v>30838.2</v>
      </c>
      <c r="G902" s="9">
        <f t="shared" si="6"/>
        <v>30562.5</v>
      </c>
      <c r="H902" s="81">
        <f t="shared" si="5"/>
        <v>1.120654397</v>
      </c>
      <c r="I902" s="62" t="str">
        <f t="shared" si="1"/>
        <v>PE</v>
      </c>
      <c r="J902" s="62">
        <f t="shared" si="2"/>
        <v>30800</v>
      </c>
      <c r="K902" s="9">
        <f t="shared" si="3"/>
        <v>0.2161462547</v>
      </c>
      <c r="L902" s="113" t="s">
        <v>322</v>
      </c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30" t="s">
        <v>316</v>
      </c>
      <c r="B903" s="35">
        <v>43881.0</v>
      </c>
      <c r="C903" s="9">
        <v>30862.3</v>
      </c>
      <c r="D903" s="9">
        <v>31085.3</v>
      </c>
      <c r="E903" s="9">
        <v>30702.45</v>
      </c>
      <c r="F903" s="30">
        <v>30942.85</v>
      </c>
      <c r="G903" s="9">
        <f t="shared" si="6"/>
        <v>30838.2</v>
      </c>
      <c r="H903" s="81">
        <f t="shared" si="5"/>
        <v>0.07814982716</v>
      </c>
      <c r="I903" s="62" t="str">
        <f t="shared" si="1"/>
        <v>PE</v>
      </c>
      <c r="J903" s="62">
        <f t="shared" si="2"/>
        <v>30800</v>
      </c>
      <c r="K903" s="9">
        <f t="shared" si="3"/>
        <v>-0.2609980462</v>
      </c>
      <c r="L903" s="113" t="s">
        <v>323</v>
      </c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30" t="s">
        <v>316</v>
      </c>
      <c r="B904" s="35">
        <v>43885.0</v>
      </c>
      <c r="C904" s="9">
        <v>30666.35</v>
      </c>
      <c r="D904" s="9">
        <v>30702.15</v>
      </c>
      <c r="E904" s="9">
        <v>30428.0</v>
      </c>
      <c r="F904" s="30">
        <v>30455.1</v>
      </c>
      <c r="G904" s="9">
        <f t="shared" si="6"/>
        <v>30942.85</v>
      </c>
      <c r="H904" s="81">
        <f t="shared" si="5"/>
        <v>-0.8935828471</v>
      </c>
      <c r="I904" s="62" t="str">
        <f t="shared" si="1"/>
        <v>CE</v>
      </c>
      <c r="J904" s="62">
        <f t="shared" si="2"/>
        <v>30800</v>
      </c>
      <c r="K904" s="9">
        <f t="shared" si="3"/>
        <v>0.6888658089</v>
      </c>
      <c r="L904" s="113" t="s">
        <v>318</v>
      </c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30" t="s">
        <v>316</v>
      </c>
      <c r="B905" s="35">
        <v>43886.0</v>
      </c>
      <c r="C905" s="9">
        <v>30517.0</v>
      </c>
      <c r="D905" s="9">
        <v>30610.7</v>
      </c>
      <c r="E905" s="9">
        <v>30329.95</v>
      </c>
      <c r="F905" s="30">
        <v>30432.7</v>
      </c>
      <c r="G905" s="9">
        <f t="shared" si="6"/>
        <v>30455.1</v>
      </c>
      <c r="H905" s="81">
        <f t="shared" si="5"/>
        <v>0.2032500304</v>
      </c>
      <c r="I905" s="62" t="str">
        <f t="shared" si="1"/>
        <v>PE</v>
      </c>
      <c r="J905" s="62">
        <f t="shared" si="2"/>
        <v>30400</v>
      </c>
      <c r="K905" s="9">
        <f t="shared" si="3"/>
        <v>0.2762394731</v>
      </c>
      <c r="L905" s="113" t="s">
        <v>320</v>
      </c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30" t="s">
        <v>316</v>
      </c>
      <c r="B906" s="35">
        <v>43887.0</v>
      </c>
      <c r="C906" s="9">
        <v>30279.95</v>
      </c>
      <c r="D906" s="9">
        <v>30515.35</v>
      </c>
      <c r="E906" s="9">
        <v>30131.75</v>
      </c>
      <c r="F906" s="30">
        <v>30306.85</v>
      </c>
      <c r="G906" s="9">
        <f t="shared" si="6"/>
        <v>30432.7</v>
      </c>
      <c r="H906" s="81">
        <f t="shared" si="5"/>
        <v>-0.5019272033</v>
      </c>
      <c r="I906" s="62" t="str">
        <f t="shared" si="1"/>
        <v>CE</v>
      </c>
      <c r="J906" s="62">
        <f t="shared" si="2"/>
        <v>30400</v>
      </c>
      <c r="K906" s="9">
        <f t="shared" si="3"/>
        <v>-0.08883766321</v>
      </c>
      <c r="L906" s="113" t="s">
        <v>322</v>
      </c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30" t="s">
        <v>316</v>
      </c>
      <c r="B907" s="35">
        <v>43888.0</v>
      </c>
      <c r="C907" s="9">
        <v>30270.0</v>
      </c>
      <c r="D907" s="9">
        <v>30271.95</v>
      </c>
      <c r="E907" s="9">
        <v>29914.15</v>
      </c>
      <c r="F907" s="30">
        <v>30187.0</v>
      </c>
      <c r="G907" s="9">
        <f t="shared" si="6"/>
        <v>30306.85</v>
      </c>
      <c r="H907" s="81">
        <f t="shared" si="5"/>
        <v>-0.1215896736</v>
      </c>
      <c r="I907" s="62" t="str">
        <f t="shared" si="1"/>
        <v>CE</v>
      </c>
      <c r="J907" s="62">
        <f t="shared" si="2"/>
        <v>30400</v>
      </c>
      <c r="K907" s="9">
        <f t="shared" si="3"/>
        <v>0.2741988768</v>
      </c>
      <c r="L907" s="113" t="s">
        <v>323</v>
      </c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30" t="s">
        <v>316</v>
      </c>
      <c r="B908" s="35">
        <v>43889.0</v>
      </c>
      <c r="C908" s="9">
        <v>29501.55</v>
      </c>
      <c r="D908" s="9">
        <v>29564.1</v>
      </c>
      <c r="E908" s="9">
        <v>29051.5</v>
      </c>
      <c r="F908" s="30">
        <v>29147.15</v>
      </c>
      <c r="G908" s="9">
        <f t="shared" si="6"/>
        <v>30187</v>
      </c>
      <c r="H908" s="81">
        <f t="shared" si="5"/>
        <v>-2.270679432</v>
      </c>
      <c r="I908" s="62" t="str">
        <f t="shared" si="1"/>
        <v>CE</v>
      </c>
      <c r="J908" s="62">
        <f t="shared" si="2"/>
        <v>29600</v>
      </c>
      <c r="K908" s="9">
        <f t="shared" si="3"/>
        <v>1.201292813</v>
      </c>
      <c r="L908" s="113" t="s">
        <v>317</v>
      </c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30" t="s">
        <v>316</v>
      </c>
      <c r="B909" s="35">
        <v>43892.0</v>
      </c>
      <c r="C909" s="9">
        <v>29701.0</v>
      </c>
      <c r="D909" s="9">
        <v>29791.15</v>
      </c>
      <c r="E909" s="9">
        <v>28571.7</v>
      </c>
      <c r="F909" s="30">
        <v>28868.4</v>
      </c>
      <c r="G909" s="9">
        <f t="shared" si="6"/>
        <v>29147.15</v>
      </c>
      <c r="H909" s="81">
        <f t="shared" si="5"/>
        <v>1.900185781</v>
      </c>
      <c r="I909" s="62" t="str">
        <f t="shared" si="1"/>
        <v>PE</v>
      </c>
      <c r="J909" s="62">
        <f t="shared" si="2"/>
        <v>29600</v>
      </c>
      <c r="K909" s="9">
        <f t="shared" si="3"/>
        <v>2.803272617</v>
      </c>
      <c r="L909" s="113" t="s">
        <v>318</v>
      </c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30" t="s">
        <v>316</v>
      </c>
      <c r="B910" s="35">
        <v>43893.0</v>
      </c>
      <c r="C910" s="9">
        <v>29012.55</v>
      </c>
      <c r="D910" s="9">
        <v>29285.35</v>
      </c>
      <c r="E910" s="9">
        <v>28749.55</v>
      </c>
      <c r="F910" s="30">
        <v>29177.05</v>
      </c>
      <c r="G910" s="9">
        <f t="shared" si="6"/>
        <v>28868.4</v>
      </c>
      <c r="H910" s="81">
        <f t="shared" si="5"/>
        <v>0.4993349129</v>
      </c>
      <c r="I910" s="62" t="str">
        <f t="shared" si="1"/>
        <v>PE</v>
      </c>
      <c r="J910" s="62">
        <f t="shared" si="2"/>
        <v>28900</v>
      </c>
      <c r="K910" s="9">
        <f t="shared" si="3"/>
        <v>-0.5669960069</v>
      </c>
      <c r="L910" s="113" t="s">
        <v>320</v>
      </c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30" t="s">
        <v>316</v>
      </c>
      <c r="B911" s="35">
        <v>43894.0</v>
      </c>
      <c r="C911" s="9">
        <v>29252.95</v>
      </c>
      <c r="D911" s="9">
        <v>29273.65</v>
      </c>
      <c r="E911" s="9">
        <v>28125.15</v>
      </c>
      <c r="F911" s="30">
        <v>28653.7</v>
      </c>
      <c r="G911" s="9">
        <f t="shared" si="6"/>
        <v>29177.05</v>
      </c>
      <c r="H911" s="81">
        <f t="shared" si="5"/>
        <v>0.260135963</v>
      </c>
      <c r="I911" s="62" t="str">
        <f t="shared" si="1"/>
        <v>PE</v>
      </c>
      <c r="J911" s="62">
        <f t="shared" si="2"/>
        <v>29200</v>
      </c>
      <c r="K911" s="9">
        <f t="shared" si="3"/>
        <v>2.048511347</v>
      </c>
      <c r="L911" s="113" t="s">
        <v>322</v>
      </c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30" t="s">
        <v>316</v>
      </c>
      <c r="B912" s="35">
        <v>43895.0</v>
      </c>
      <c r="C912" s="9">
        <v>28830.3</v>
      </c>
      <c r="D912" s="9">
        <v>29134.3</v>
      </c>
      <c r="E912" s="9">
        <v>28535.6</v>
      </c>
      <c r="F912" s="30">
        <v>28815.35</v>
      </c>
      <c r="G912" s="9">
        <f t="shared" si="6"/>
        <v>28653.7</v>
      </c>
      <c r="H912" s="81">
        <f t="shared" si="5"/>
        <v>0.6163252913</v>
      </c>
      <c r="I912" s="62" t="str">
        <f t="shared" si="1"/>
        <v>PE</v>
      </c>
      <c r="J912" s="62">
        <f t="shared" si="2"/>
        <v>28700</v>
      </c>
      <c r="K912" s="9">
        <f t="shared" si="3"/>
        <v>0.05185516627</v>
      </c>
      <c r="L912" s="113" t="s">
        <v>323</v>
      </c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30" t="s">
        <v>316</v>
      </c>
      <c r="B913" s="35">
        <v>43896.0</v>
      </c>
      <c r="C913" s="9">
        <v>27649.95</v>
      </c>
      <c r="D913" s="9">
        <v>28047.2</v>
      </c>
      <c r="E913" s="9">
        <v>27162.3</v>
      </c>
      <c r="F913" s="30">
        <v>27801.45</v>
      </c>
      <c r="G913" s="9">
        <f t="shared" si="6"/>
        <v>28815.35</v>
      </c>
      <c r="H913" s="81">
        <f t="shared" si="5"/>
        <v>-4.044372184</v>
      </c>
      <c r="I913" s="62" t="str">
        <f t="shared" si="1"/>
        <v>CE</v>
      </c>
      <c r="J913" s="62">
        <f t="shared" si="2"/>
        <v>27700</v>
      </c>
      <c r="K913" s="9">
        <f t="shared" si="3"/>
        <v>-0.5479214248</v>
      </c>
      <c r="L913" s="113" t="s">
        <v>317</v>
      </c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30" t="s">
        <v>316</v>
      </c>
      <c r="B914" s="35">
        <v>43899.0</v>
      </c>
      <c r="C914" s="9">
        <v>27031.45</v>
      </c>
      <c r="D914" s="9">
        <v>27091.6</v>
      </c>
      <c r="E914" s="9">
        <v>25923.4</v>
      </c>
      <c r="F914" s="30">
        <v>26462.6</v>
      </c>
      <c r="G914" s="9">
        <f t="shared" si="6"/>
        <v>27801.45</v>
      </c>
      <c r="H914" s="81">
        <f t="shared" si="5"/>
        <v>-2.769639713</v>
      </c>
      <c r="I914" s="62" t="str">
        <f t="shared" si="1"/>
        <v>CE</v>
      </c>
      <c r="J914" s="62">
        <f t="shared" si="2"/>
        <v>27100</v>
      </c>
      <c r="K914" s="9">
        <f t="shared" si="3"/>
        <v>2.104400615</v>
      </c>
      <c r="L914" s="113" t="s">
        <v>318</v>
      </c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30" t="s">
        <v>316</v>
      </c>
      <c r="B915" s="35">
        <v>43901.0</v>
      </c>
      <c r="C915" s="9">
        <v>26272.75</v>
      </c>
      <c r="D915" s="9">
        <v>26791.45</v>
      </c>
      <c r="E915" s="9">
        <v>26234.1</v>
      </c>
      <c r="F915" s="30">
        <v>26487.8</v>
      </c>
      <c r="G915" s="9">
        <f t="shared" si="6"/>
        <v>26462.6</v>
      </c>
      <c r="H915" s="81">
        <f t="shared" si="5"/>
        <v>-0.7174276148</v>
      </c>
      <c r="I915" s="62" t="str">
        <f t="shared" si="1"/>
        <v>CE</v>
      </c>
      <c r="J915" s="62">
        <f t="shared" si="2"/>
        <v>26400</v>
      </c>
      <c r="K915" s="9">
        <f t="shared" si="3"/>
        <v>-0.8185287037</v>
      </c>
      <c r="L915" s="113" t="s">
        <v>322</v>
      </c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30" t="s">
        <v>316</v>
      </c>
      <c r="B916" s="35">
        <v>43902.0</v>
      </c>
      <c r="C916" s="9">
        <v>25175.9</v>
      </c>
      <c r="D916" s="9">
        <v>25223.1</v>
      </c>
      <c r="E916" s="9">
        <v>23536.35</v>
      </c>
      <c r="F916" s="30">
        <v>23971.15</v>
      </c>
      <c r="G916" s="9">
        <f t="shared" si="6"/>
        <v>26487.8</v>
      </c>
      <c r="H916" s="81">
        <f t="shared" si="5"/>
        <v>-4.952846216</v>
      </c>
      <c r="I916" s="62" t="str">
        <f t="shared" si="1"/>
        <v>CE</v>
      </c>
      <c r="J916" s="62">
        <f t="shared" si="2"/>
        <v>25300</v>
      </c>
      <c r="K916" s="9">
        <f t="shared" si="3"/>
        <v>4.785330415</v>
      </c>
      <c r="L916" s="113" t="s">
        <v>323</v>
      </c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30" t="s">
        <v>316</v>
      </c>
      <c r="B917" s="35">
        <v>43903.0</v>
      </c>
      <c r="C917" s="9">
        <v>22720.75</v>
      </c>
      <c r="D917" s="9">
        <v>25670.75</v>
      </c>
      <c r="E917" s="9">
        <v>21351.7</v>
      </c>
      <c r="F917" s="30">
        <v>25166.45</v>
      </c>
      <c r="G917" s="9">
        <f t="shared" si="6"/>
        <v>23971.15</v>
      </c>
      <c r="H917" s="81">
        <f t="shared" si="5"/>
        <v>-5.216270392</v>
      </c>
      <c r="I917" s="62" t="str">
        <f t="shared" si="1"/>
        <v>CE</v>
      </c>
      <c r="J917" s="62">
        <f t="shared" si="2"/>
        <v>22800</v>
      </c>
      <c r="K917" s="9">
        <f t="shared" si="3"/>
        <v>-10.76416932</v>
      </c>
      <c r="L917" s="113" t="s">
        <v>317</v>
      </c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30" t="s">
        <v>316</v>
      </c>
      <c r="B918" s="35">
        <v>43906.0</v>
      </c>
      <c r="C918" s="9">
        <v>24061.6</v>
      </c>
      <c r="D918" s="9">
        <v>24074.15</v>
      </c>
      <c r="E918" s="9">
        <v>23008.25</v>
      </c>
      <c r="F918" s="30">
        <v>23101.15</v>
      </c>
      <c r="G918" s="9">
        <f t="shared" si="6"/>
        <v>25166.45</v>
      </c>
      <c r="H918" s="81">
        <f t="shared" si="5"/>
        <v>-4.390170246</v>
      </c>
      <c r="I918" s="62" t="str">
        <f t="shared" si="1"/>
        <v>CE</v>
      </c>
      <c r="J918" s="62">
        <f t="shared" si="2"/>
        <v>24200</v>
      </c>
      <c r="K918" s="9">
        <f t="shared" si="3"/>
        <v>3.991629817</v>
      </c>
      <c r="L918" s="113" t="s">
        <v>318</v>
      </c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30" t="s">
        <v>316</v>
      </c>
      <c r="B919" s="35">
        <v>43907.0</v>
      </c>
      <c r="C919" s="9">
        <v>23348.05</v>
      </c>
      <c r="D919" s="9">
        <v>23449.5</v>
      </c>
      <c r="E919" s="9">
        <v>22002.0</v>
      </c>
      <c r="F919" s="30">
        <v>22155.15</v>
      </c>
      <c r="G919" s="9">
        <f t="shared" si="6"/>
        <v>23101.15</v>
      </c>
      <c r="H919" s="81">
        <f t="shared" si="5"/>
        <v>1.068777961</v>
      </c>
      <c r="I919" s="62" t="str">
        <f t="shared" si="1"/>
        <v>PE</v>
      </c>
      <c r="J919" s="62">
        <f t="shared" si="2"/>
        <v>23200</v>
      </c>
      <c r="K919" s="9">
        <f t="shared" si="3"/>
        <v>5.109206122</v>
      </c>
      <c r="L919" s="113" t="s">
        <v>320</v>
      </c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30" t="s">
        <v>316</v>
      </c>
      <c r="B920" s="35">
        <v>43908.0</v>
      </c>
      <c r="C920" s="9">
        <v>22411.85</v>
      </c>
      <c r="D920" s="9">
        <v>22544.05</v>
      </c>
      <c r="E920" s="9">
        <v>20267.95</v>
      </c>
      <c r="F920" s="30">
        <v>20580.2</v>
      </c>
      <c r="G920" s="9">
        <f t="shared" si="6"/>
        <v>22155.15</v>
      </c>
      <c r="H920" s="81">
        <f t="shared" si="5"/>
        <v>1.158647087</v>
      </c>
      <c r="I920" s="62" t="str">
        <f t="shared" si="1"/>
        <v>PE</v>
      </c>
      <c r="J920" s="62">
        <f t="shared" si="2"/>
        <v>22300</v>
      </c>
      <c r="K920" s="9">
        <f t="shared" si="3"/>
        <v>8.172685432</v>
      </c>
      <c r="L920" s="113" t="s">
        <v>322</v>
      </c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30" t="s">
        <v>316</v>
      </c>
      <c r="B921" s="35">
        <v>43909.0</v>
      </c>
      <c r="C921" s="9">
        <v>19428.95</v>
      </c>
      <c r="D921" s="9">
        <v>21035.05</v>
      </c>
      <c r="E921" s="9">
        <v>18675.65</v>
      </c>
      <c r="F921" s="30">
        <v>20083.5</v>
      </c>
      <c r="G921" s="9">
        <f t="shared" si="6"/>
        <v>20580.2</v>
      </c>
      <c r="H921" s="81">
        <f t="shared" si="5"/>
        <v>-5.59396896</v>
      </c>
      <c r="I921" s="62" t="str">
        <f t="shared" si="1"/>
        <v>CE</v>
      </c>
      <c r="J921" s="62">
        <f t="shared" si="2"/>
        <v>19500</v>
      </c>
      <c r="K921" s="9">
        <f t="shared" si="3"/>
        <v>-3.368941708</v>
      </c>
      <c r="L921" s="113" t="s">
        <v>323</v>
      </c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30" t="s">
        <v>316</v>
      </c>
      <c r="B922" s="35">
        <v>43910.0</v>
      </c>
      <c r="C922" s="9">
        <v>19898.3</v>
      </c>
      <c r="D922" s="9">
        <v>20924.55</v>
      </c>
      <c r="E922" s="9">
        <v>19265.0</v>
      </c>
      <c r="F922" s="30">
        <v>20317.6</v>
      </c>
      <c r="G922" s="9">
        <f t="shared" si="6"/>
        <v>20083.5</v>
      </c>
      <c r="H922" s="81">
        <f t="shared" si="5"/>
        <v>-0.9221500237</v>
      </c>
      <c r="I922" s="62" t="str">
        <f t="shared" si="1"/>
        <v>CE</v>
      </c>
      <c r="J922" s="62">
        <f t="shared" si="2"/>
        <v>20000</v>
      </c>
      <c r="K922" s="9">
        <f t="shared" si="3"/>
        <v>-2.107215189</v>
      </c>
      <c r="L922" s="113" t="s">
        <v>317</v>
      </c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30" t="s">
        <v>316</v>
      </c>
      <c r="B923" s="35">
        <v>43913.0</v>
      </c>
      <c r="C923" s="9">
        <v>18311.3</v>
      </c>
      <c r="D923" s="9">
        <v>18895.65</v>
      </c>
      <c r="E923" s="9">
        <v>16791.05</v>
      </c>
      <c r="F923" s="30">
        <v>16917.65</v>
      </c>
      <c r="G923" s="9">
        <f t="shared" si="6"/>
        <v>20317.6</v>
      </c>
      <c r="H923" s="81">
        <f t="shared" si="5"/>
        <v>-9.874689924</v>
      </c>
      <c r="I923" s="62" t="str">
        <f t="shared" si="1"/>
        <v>CE</v>
      </c>
      <c r="J923" s="62">
        <f t="shared" si="2"/>
        <v>18400</v>
      </c>
      <c r="K923" s="9">
        <f t="shared" si="3"/>
        <v>7.61087416</v>
      </c>
      <c r="L923" s="113" t="s">
        <v>318</v>
      </c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30" t="s">
        <v>316</v>
      </c>
      <c r="B924" s="35">
        <v>43914.0</v>
      </c>
      <c r="C924" s="9">
        <v>17705.85</v>
      </c>
      <c r="D924" s="9">
        <v>17841.4</v>
      </c>
      <c r="E924" s="9">
        <v>16116.25</v>
      </c>
      <c r="F924" s="30">
        <v>17107.3</v>
      </c>
      <c r="G924" s="9">
        <f t="shared" si="6"/>
        <v>16917.65</v>
      </c>
      <c r="H924" s="81">
        <f t="shared" si="5"/>
        <v>4.659039524</v>
      </c>
      <c r="I924" s="62" t="str">
        <f t="shared" si="1"/>
        <v>PE</v>
      </c>
      <c r="J924" s="62">
        <f t="shared" si="2"/>
        <v>17600</v>
      </c>
      <c r="K924" s="9">
        <f t="shared" si="3"/>
        <v>3.380521127</v>
      </c>
      <c r="L924" s="113" t="s">
        <v>320</v>
      </c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30" t="s">
        <v>316</v>
      </c>
      <c r="B925" s="35">
        <v>43915.0</v>
      </c>
      <c r="C925" s="9">
        <v>16759.95</v>
      </c>
      <c r="D925" s="9">
        <v>18740.2</v>
      </c>
      <c r="E925" s="9">
        <v>16635.5</v>
      </c>
      <c r="F925" s="30">
        <v>18481.05</v>
      </c>
      <c r="G925" s="9">
        <f t="shared" si="6"/>
        <v>17107.3</v>
      </c>
      <c r="H925" s="81">
        <f t="shared" si="5"/>
        <v>-2.030419762</v>
      </c>
      <c r="I925" s="62" t="str">
        <f t="shared" si="1"/>
        <v>CE</v>
      </c>
      <c r="J925" s="62">
        <f t="shared" si="2"/>
        <v>16900</v>
      </c>
      <c r="K925" s="9">
        <f t="shared" si="3"/>
        <v>-10.26912371</v>
      </c>
      <c r="L925" s="113" t="s">
        <v>322</v>
      </c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30" t="s">
        <v>316</v>
      </c>
      <c r="B926" s="35">
        <v>43916.0</v>
      </c>
      <c r="C926" s="9">
        <v>18781.85</v>
      </c>
      <c r="D926" s="9">
        <v>20409.35</v>
      </c>
      <c r="E926" s="9">
        <v>18364.5</v>
      </c>
      <c r="F926" s="30">
        <v>19613.9</v>
      </c>
      <c r="G926" s="9">
        <f t="shared" si="6"/>
        <v>18481.05</v>
      </c>
      <c r="H926" s="81">
        <f t="shared" si="5"/>
        <v>1.62761315</v>
      </c>
      <c r="I926" s="62" t="str">
        <f t="shared" si="1"/>
        <v>PE</v>
      </c>
      <c r="J926" s="62">
        <f t="shared" si="2"/>
        <v>18700</v>
      </c>
      <c r="K926" s="9">
        <f t="shared" si="3"/>
        <v>-4.43007478</v>
      </c>
      <c r="L926" s="113" t="s">
        <v>323</v>
      </c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30" t="s">
        <v>316</v>
      </c>
      <c r="B927" s="35">
        <v>43917.0</v>
      </c>
      <c r="C927" s="9">
        <v>20801.6</v>
      </c>
      <c r="D927" s="9">
        <v>21462.4</v>
      </c>
      <c r="E927" s="9">
        <v>19580.1</v>
      </c>
      <c r="F927" s="30">
        <v>19969.0</v>
      </c>
      <c r="G927" s="9">
        <f t="shared" si="6"/>
        <v>19613.9</v>
      </c>
      <c r="H927" s="81">
        <f t="shared" si="5"/>
        <v>6.055399487</v>
      </c>
      <c r="I927" s="62" t="str">
        <f t="shared" si="1"/>
        <v>PE</v>
      </c>
      <c r="J927" s="62">
        <f t="shared" si="2"/>
        <v>20700</v>
      </c>
      <c r="K927" s="9">
        <f t="shared" si="3"/>
        <v>4.002576725</v>
      </c>
      <c r="L927" s="113" t="s">
        <v>317</v>
      </c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30" t="s">
        <v>316</v>
      </c>
      <c r="B928" s="35">
        <v>43920.0</v>
      </c>
      <c r="C928" s="9">
        <v>19254.45</v>
      </c>
      <c r="D928" s="9">
        <v>19716.25</v>
      </c>
      <c r="E928" s="9">
        <v>18668.7</v>
      </c>
      <c r="F928" s="30">
        <v>18782.4</v>
      </c>
      <c r="G928" s="9">
        <f t="shared" si="6"/>
        <v>19969</v>
      </c>
      <c r="H928" s="81">
        <f t="shared" si="5"/>
        <v>-3.578296359</v>
      </c>
      <c r="I928" s="62" t="str">
        <f t="shared" si="1"/>
        <v>CE</v>
      </c>
      <c r="J928" s="62">
        <f t="shared" si="2"/>
        <v>19400</v>
      </c>
      <c r="K928" s="9">
        <f t="shared" si="3"/>
        <v>2.451641049</v>
      </c>
      <c r="L928" s="113" t="s">
        <v>318</v>
      </c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30" t="s">
        <v>316</v>
      </c>
      <c r="B929" s="35">
        <v>43921.0</v>
      </c>
      <c r="C929" s="9">
        <v>19307.65</v>
      </c>
      <c r="D929" s="9">
        <v>19466.3</v>
      </c>
      <c r="E929" s="9">
        <v>18792.4</v>
      </c>
      <c r="F929" s="30">
        <v>19144.0</v>
      </c>
      <c r="G929" s="9">
        <f t="shared" si="6"/>
        <v>18782.4</v>
      </c>
      <c r="H929" s="81">
        <f t="shared" si="5"/>
        <v>2.79650098</v>
      </c>
      <c r="I929" s="62" t="str">
        <f t="shared" si="1"/>
        <v>PE</v>
      </c>
      <c r="J929" s="62">
        <f t="shared" si="2"/>
        <v>19200</v>
      </c>
      <c r="K929" s="9">
        <f t="shared" si="3"/>
        <v>0.8475914987</v>
      </c>
      <c r="L929" s="113" t="s">
        <v>320</v>
      </c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30" t="s">
        <v>316</v>
      </c>
      <c r="B930" s="35">
        <v>43922.0</v>
      </c>
      <c r="C930" s="9">
        <v>19122.4</v>
      </c>
      <c r="D930" s="9">
        <v>19154.75</v>
      </c>
      <c r="E930" s="9">
        <v>18042.25</v>
      </c>
      <c r="F930" s="30">
        <v>18208.35</v>
      </c>
      <c r="G930" s="9">
        <f t="shared" si="6"/>
        <v>19144</v>
      </c>
      <c r="H930" s="81">
        <f t="shared" si="5"/>
        <v>-0.1128290848</v>
      </c>
      <c r="I930" s="62" t="str">
        <f t="shared" si="1"/>
        <v>CE</v>
      </c>
      <c r="J930" s="62">
        <f t="shared" si="2"/>
        <v>19200</v>
      </c>
      <c r="K930" s="9">
        <f t="shared" si="3"/>
        <v>4.779996235</v>
      </c>
      <c r="L930" s="113" t="s">
        <v>322</v>
      </c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30" t="s">
        <v>316</v>
      </c>
      <c r="B931" s="35">
        <v>43924.0</v>
      </c>
      <c r="C931" s="9">
        <v>18325.05</v>
      </c>
      <c r="D931" s="9">
        <v>18326.1</v>
      </c>
      <c r="E931" s="9">
        <v>17143.2</v>
      </c>
      <c r="F931" s="30">
        <v>17249.3</v>
      </c>
      <c r="G931" s="9">
        <f t="shared" si="6"/>
        <v>18208.35</v>
      </c>
      <c r="H931" s="81">
        <f t="shared" si="5"/>
        <v>0.6409147452</v>
      </c>
      <c r="I931" s="62" t="str">
        <f t="shared" si="1"/>
        <v>PE</v>
      </c>
      <c r="J931" s="62">
        <f t="shared" si="2"/>
        <v>18200</v>
      </c>
      <c r="K931" s="9">
        <f t="shared" si="3"/>
        <v>5.870379617</v>
      </c>
      <c r="L931" s="113" t="s">
        <v>317</v>
      </c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30" t="s">
        <v>316</v>
      </c>
      <c r="B932" s="35">
        <v>43928.0</v>
      </c>
      <c r="C932" s="9">
        <v>18454.55</v>
      </c>
      <c r="D932" s="9">
        <v>19190.55</v>
      </c>
      <c r="E932" s="9">
        <v>17953.75</v>
      </c>
      <c r="F932" s="30">
        <v>19062.5</v>
      </c>
      <c r="G932" s="9">
        <f t="shared" si="6"/>
        <v>17249.3</v>
      </c>
      <c r="H932" s="81">
        <f t="shared" si="5"/>
        <v>6.987240062</v>
      </c>
      <c r="I932" s="62" t="str">
        <f t="shared" si="1"/>
        <v>PE</v>
      </c>
      <c r="J932" s="62">
        <f t="shared" si="2"/>
        <v>18400</v>
      </c>
      <c r="K932" s="9">
        <f t="shared" si="3"/>
        <v>-3.294309533</v>
      </c>
      <c r="L932" s="113" t="s">
        <v>320</v>
      </c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30" t="s">
        <v>316</v>
      </c>
      <c r="B933" s="35">
        <v>43929.0</v>
      </c>
      <c r="C933" s="9">
        <v>18799.4</v>
      </c>
      <c r="D933" s="9">
        <v>20324.1</v>
      </c>
      <c r="E933" s="9">
        <v>18482.9</v>
      </c>
      <c r="F933" s="30">
        <v>18946.45</v>
      </c>
      <c r="G933" s="9">
        <f t="shared" si="6"/>
        <v>19062.5</v>
      </c>
      <c r="H933" s="81">
        <f t="shared" si="5"/>
        <v>-1.380196721</v>
      </c>
      <c r="I933" s="62" t="str">
        <f t="shared" si="1"/>
        <v>CE</v>
      </c>
      <c r="J933" s="62">
        <f t="shared" si="2"/>
        <v>18900</v>
      </c>
      <c r="K933" s="9">
        <f t="shared" si="3"/>
        <v>-0.7822058151</v>
      </c>
      <c r="L933" s="113" t="s">
        <v>322</v>
      </c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30" t="s">
        <v>316</v>
      </c>
      <c r="B934" s="35">
        <v>43930.0</v>
      </c>
      <c r="C934" s="9">
        <v>19553.15</v>
      </c>
      <c r="D934" s="9">
        <v>19988.3</v>
      </c>
      <c r="E934" s="9">
        <v>19166.9</v>
      </c>
      <c r="F934" s="30">
        <v>19913.6</v>
      </c>
      <c r="G934" s="9">
        <f t="shared" si="6"/>
        <v>18946.45</v>
      </c>
      <c r="H934" s="81">
        <f t="shared" si="5"/>
        <v>3.202182995</v>
      </c>
      <c r="I934" s="62" t="str">
        <f t="shared" si="1"/>
        <v>PE</v>
      </c>
      <c r="J934" s="62">
        <f t="shared" si="2"/>
        <v>19500</v>
      </c>
      <c r="K934" s="9">
        <f t="shared" si="3"/>
        <v>-1.843436991</v>
      </c>
      <c r="L934" s="113" t="s">
        <v>323</v>
      </c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30" t="s">
        <v>316</v>
      </c>
      <c r="B935" s="35">
        <v>43934.0</v>
      </c>
      <c r="C935" s="9">
        <v>19854.9</v>
      </c>
      <c r="D935" s="9">
        <v>19887.05</v>
      </c>
      <c r="E935" s="9">
        <v>19294.0</v>
      </c>
      <c r="F935" s="30">
        <v>19488.0</v>
      </c>
      <c r="G935" s="9">
        <f t="shared" si="6"/>
        <v>19913.6</v>
      </c>
      <c r="H935" s="81">
        <f t="shared" si="5"/>
        <v>-0.2947734212</v>
      </c>
      <c r="I935" s="62" t="str">
        <f t="shared" si="1"/>
        <v>CE</v>
      </c>
      <c r="J935" s="62">
        <f t="shared" si="2"/>
        <v>20000</v>
      </c>
      <c r="K935" s="9">
        <f t="shared" si="3"/>
        <v>1.847906562</v>
      </c>
      <c r="L935" s="113" t="s">
        <v>318</v>
      </c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30" t="s">
        <v>316</v>
      </c>
      <c r="B936" s="35">
        <v>43936.0</v>
      </c>
      <c r="C936" s="9">
        <v>20096.35</v>
      </c>
      <c r="D936" s="9">
        <v>20184.1</v>
      </c>
      <c r="E936" s="9">
        <v>18776.75</v>
      </c>
      <c r="F936" s="30">
        <v>19057.05</v>
      </c>
      <c r="G936" s="9">
        <f t="shared" si="6"/>
        <v>19488</v>
      </c>
      <c r="H936" s="81">
        <f t="shared" si="5"/>
        <v>3.121664614</v>
      </c>
      <c r="I936" s="62" t="str">
        <f t="shared" si="1"/>
        <v>PE</v>
      </c>
      <c r="J936" s="62">
        <f t="shared" si="2"/>
        <v>20000</v>
      </c>
      <c r="K936" s="9">
        <f t="shared" si="3"/>
        <v>5.171585885</v>
      </c>
      <c r="L936" s="113" t="s">
        <v>322</v>
      </c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30" t="s">
        <v>316</v>
      </c>
      <c r="B937" s="35">
        <v>43937.0</v>
      </c>
      <c r="C937" s="9">
        <v>18957.15</v>
      </c>
      <c r="D937" s="9">
        <v>19520.3</v>
      </c>
      <c r="E937" s="9">
        <v>18703.45</v>
      </c>
      <c r="F937" s="30">
        <v>19400.0</v>
      </c>
      <c r="G937" s="9">
        <f t="shared" si="6"/>
        <v>19057.05</v>
      </c>
      <c r="H937" s="81">
        <f t="shared" si="5"/>
        <v>-0.5242154478</v>
      </c>
      <c r="I937" s="62" t="str">
        <f t="shared" si="1"/>
        <v>CE</v>
      </c>
      <c r="J937" s="62">
        <f t="shared" si="2"/>
        <v>19100</v>
      </c>
      <c r="K937" s="9">
        <f t="shared" si="3"/>
        <v>-2.336057899</v>
      </c>
      <c r="L937" s="113" t="s">
        <v>323</v>
      </c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30" t="s">
        <v>316</v>
      </c>
      <c r="B938" s="35">
        <v>43938.0</v>
      </c>
      <c r="C938" s="9">
        <v>20394.75</v>
      </c>
      <c r="D938" s="9">
        <v>20866.55</v>
      </c>
      <c r="E938" s="9">
        <v>19729.3</v>
      </c>
      <c r="F938" s="30">
        <v>20681.45</v>
      </c>
      <c r="G938" s="9">
        <f t="shared" si="6"/>
        <v>19400</v>
      </c>
      <c r="H938" s="81">
        <f t="shared" si="5"/>
        <v>5.12757732</v>
      </c>
      <c r="I938" s="62" t="str">
        <f t="shared" si="1"/>
        <v>PE</v>
      </c>
      <c r="J938" s="62">
        <f t="shared" si="2"/>
        <v>20300</v>
      </c>
      <c r="K938" s="9">
        <f t="shared" si="3"/>
        <v>-1.405753932</v>
      </c>
      <c r="L938" s="113" t="s">
        <v>317</v>
      </c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30" t="s">
        <v>316</v>
      </c>
      <c r="B939" s="35">
        <v>43941.0</v>
      </c>
      <c r="C939" s="9">
        <v>21104.7</v>
      </c>
      <c r="D939" s="9">
        <v>21122.1</v>
      </c>
      <c r="E939" s="9">
        <v>20444.25</v>
      </c>
      <c r="F939" s="30">
        <v>20522.65</v>
      </c>
      <c r="G939" s="9">
        <f t="shared" si="6"/>
        <v>20681.45</v>
      </c>
      <c r="H939" s="81">
        <f t="shared" si="5"/>
        <v>2.046519949</v>
      </c>
      <c r="I939" s="62" t="str">
        <f t="shared" si="1"/>
        <v>PE</v>
      </c>
      <c r="J939" s="62">
        <f t="shared" si="2"/>
        <v>21000</v>
      </c>
      <c r="K939" s="9">
        <f t="shared" si="3"/>
        <v>2.757916483</v>
      </c>
      <c r="L939" s="113" t="s">
        <v>318</v>
      </c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30" t="s">
        <v>316</v>
      </c>
      <c r="B940" s="35">
        <v>43942.0</v>
      </c>
      <c r="C940" s="9">
        <v>19812.05</v>
      </c>
      <c r="D940" s="9">
        <v>19891.45</v>
      </c>
      <c r="E940" s="9">
        <v>19247.95</v>
      </c>
      <c r="F940" s="30">
        <v>19409.35</v>
      </c>
      <c r="G940" s="9">
        <f t="shared" si="6"/>
        <v>20522.65</v>
      </c>
      <c r="H940" s="81">
        <f t="shared" si="5"/>
        <v>-3.462515806</v>
      </c>
      <c r="I940" s="62" t="str">
        <f t="shared" si="1"/>
        <v>CE</v>
      </c>
      <c r="J940" s="62">
        <f t="shared" si="2"/>
        <v>19900</v>
      </c>
      <c r="K940" s="9">
        <f t="shared" si="3"/>
        <v>2.032601371</v>
      </c>
      <c r="L940" s="113" t="s">
        <v>320</v>
      </c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30" t="s">
        <v>316</v>
      </c>
      <c r="B941" s="35">
        <v>43943.0</v>
      </c>
      <c r="C941" s="9">
        <v>19306.95</v>
      </c>
      <c r="D941" s="9">
        <v>19806.35</v>
      </c>
      <c r="E941" s="9">
        <v>19051.95</v>
      </c>
      <c r="F941" s="30">
        <v>19701.85</v>
      </c>
      <c r="G941" s="9">
        <f t="shared" si="6"/>
        <v>19409.35</v>
      </c>
      <c r="H941" s="81">
        <f t="shared" si="5"/>
        <v>-0.5275807794</v>
      </c>
      <c r="I941" s="62" t="str">
        <f t="shared" si="1"/>
        <v>CE</v>
      </c>
      <c r="J941" s="62">
        <f t="shared" si="2"/>
        <v>19400</v>
      </c>
      <c r="K941" s="9">
        <f t="shared" si="3"/>
        <v>-2.045377442</v>
      </c>
      <c r="L941" s="113" t="s">
        <v>322</v>
      </c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30" t="s">
        <v>316</v>
      </c>
      <c r="B942" s="35">
        <v>43944.0</v>
      </c>
      <c r="C942" s="9">
        <v>19871.35</v>
      </c>
      <c r="D942" s="9">
        <v>20356.5</v>
      </c>
      <c r="E942" s="9">
        <v>19584.4</v>
      </c>
      <c r="F942" s="30">
        <v>20267.95</v>
      </c>
      <c r="G942" s="9">
        <f t="shared" si="6"/>
        <v>19701.85</v>
      </c>
      <c r="H942" s="81">
        <f t="shared" si="5"/>
        <v>0.8603252994</v>
      </c>
      <c r="I942" s="62" t="str">
        <f t="shared" si="1"/>
        <v>PE</v>
      </c>
      <c r="J942" s="62">
        <f t="shared" si="2"/>
        <v>19800</v>
      </c>
      <c r="K942" s="9">
        <f t="shared" si="3"/>
        <v>-1.995838229</v>
      </c>
      <c r="L942" s="113" t="s">
        <v>323</v>
      </c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30" t="s">
        <v>316</v>
      </c>
      <c r="B943" s="35">
        <v>43945.0</v>
      </c>
      <c r="C943" s="9">
        <v>19697.65</v>
      </c>
      <c r="D943" s="9">
        <v>19950.15</v>
      </c>
      <c r="E943" s="9">
        <v>19515.4</v>
      </c>
      <c r="F943" s="30">
        <v>19586.65</v>
      </c>
      <c r="G943" s="9">
        <f t="shared" si="6"/>
        <v>20267.95</v>
      </c>
      <c r="H943" s="81">
        <f t="shared" si="5"/>
        <v>-2.813802087</v>
      </c>
      <c r="I943" s="62" t="str">
        <f t="shared" si="1"/>
        <v>CE</v>
      </c>
      <c r="J943" s="62">
        <f t="shared" si="2"/>
        <v>19800</v>
      </c>
      <c r="K943" s="9">
        <f t="shared" si="3"/>
        <v>0.5635189985</v>
      </c>
      <c r="L943" s="113" t="s">
        <v>317</v>
      </c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30" t="s">
        <v>316</v>
      </c>
      <c r="B944" s="35">
        <v>43948.0</v>
      </c>
      <c r="C944" s="9">
        <v>19870.8</v>
      </c>
      <c r="D944" s="9">
        <v>20224.75</v>
      </c>
      <c r="E944" s="9">
        <v>19847.65</v>
      </c>
      <c r="F944" s="30">
        <v>20081.15</v>
      </c>
      <c r="G944" s="9">
        <f t="shared" si="6"/>
        <v>19586.65</v>
      </c>
      <c r="H944" s="81">
        <f t="shared" si="5"/>
        <v>1.450733025</v>
      </c>
      <c r="I944" s="62" t="str">
        <f t="shared" si="1"/>
        <v>PE</v>
      </c>
      <c r="J944" s="62">
        <f t="shared" si="2"/>
        <v>19800</v>
      </c>
      <c r="K944" s="9">
        <f t="shared" si="3"/>
        <v>-1.058588482</v>
      </c>
      <c r="L944" s="113" t="s">
        <v>318</v>
      </c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30" t="s">
        <v>316</v>
      </c>
      <c r="B945" s="35">
        <v>43949.0</v>
      </c>
      <c r="C945" s="9">
        <v>20436.6</v>
      </c>
      <c r="D945" s="9">
        <v>20751.3</v>
      </c>
      <c r="E945" s="9">
        <v>20260.8</v>
      </c>
      <c r="F945" s="30">
        <v>20671.1</v>
      </c>
      <c r="G945" s="9">
        <f t="shared" si="6"/>
        <v>20081.15</v>
      </c>
      <c r="H945" s="81">
        <f t="shared" si="5"/>
        <v>1.770067949</v>
      </c>
      <c r="I945" s="62" t="str">
        <f t="shared" si="1"/>
        <v>PE</v>
      </c>
      <c r="J945" s="62">
        <f t="shared" si="2"/>
        <v>20300</v>
      </c>
      <c r="K945" s="9">
        <f t="shared" si="3"/>
        <v>-1.147451142</v>
      </c>
      <c r="L945" s="113" t="s">
        <v>320</v>
      </c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30" t="s">
        <v>316</v>
      </c>
      <c r="B946" s="35">
        <v>43950.0</v>
      </c>
      <c r="C946" s="9">
        <v>20440.4</v>
      </c>
      <c r="D946" s="9">
        <v>21348.15</v>
      </c>
      <c r="E946" s="9">
        <v>20393.65</v>
      </c>
      <c r="F946" s="30">
        <v>21090.2</v>
      </c>
      <c r="G946" s="9">
        <f t="shared" si="6"/>
        <v>20671.1</v>
      </c>
      <c r="H946" s="81">
        <f t="shared" si="5"/>
        <v>-1.116050912</v>
      </c>
      <c r="I946" s="62" t="str">
        <f t="shared" si="1"/>
        <v>CE</v>
      </c>
      <c r="J946" s="62">
        <f t="shared" si="2"/>
        <v>20500</v>
      </c>
      <c r="K946" s="9">
        <f t="shared" si="3"/>
        <v>-3.178998454</v>
      </c>
      <c r="L946" s="113" t="s">
        <v>322</v>
      </c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30" t="s">
        <v>316</v>
      </c>
      <c r="B947" s="35">
        <v>43951.0</v>
      </c>
      <c r="C947" s="9">
        <v>21589.2</v>
      </c>
      <c r="D947" s="9">
        <v>21967.0</v>
      </c>
      <c r="E947" s="9">
        <v>21353.65</v>
      </c>
      <c r="F947" s="30">
        <v>21534.5</v>
      </c>
      <c r="G947" s="9">
        <f t="shared" si="6"/>
        <v>21090.2</v>
      </c>
      <c r="H947" s="81">
        <f t="shared" si="5"/>
        <v>2.366027823</v>
      </c>
      <c r="I947" s="62" t="str">
        <f t="shared" si="1"/>
        <v>PE</v>
      </c>
      <c r="J947" s="62">
        <f t="shared" si="2"/>
        <v>21500</v>
      </c>
      <c r="K947" s="9">
        <f t="shared" si="3"/>
        <v>0.2533674245</v>
      </c>
      <c r="L947" s="113" t="s">
        <v>323</v>
      </c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30" t="s">
        <v>316</v>
      </c>
      <c r="B948" s="35">
        <v>43955.0</v>
      </c>
      <c r="C948" s="9">
        <v>20514.75</v>
      </c>
      <c r="D948" s="9">
        <v>20530.45</v>
      </c>
      <c r="E948" s="9">
        <v>19643.6</v>
      </c>
      <c r="F948" s="30">
        <v>19743.75</v>
      </c>
      <c r="G948" s="9">
        <f t="shared" si="6"/>
        <v>21534.5</v>
      </c>
      <c r="H948" s="81">
        <f t="shared" si="5"/>
        <v>-4.735424551</v>
      </c>
      <c r="I948" s="62" t="str">
        <f t="shared" si="1"/>
        <v>CE</v>
      </c>
      <c r="J948" s="62">
        <f t="shared" si="2"/>
        <v>20600</v>
      </c>
      <c r="K948" s="9">
        <f t="shared" si="3"/>
        <v>3.758271488</v>
      </c>
      <c r="L948" s="113" t="s">
        <v>318</v>
      </c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30" t="s">
        <v>316</v>
      </c>
      <c r="B949" s="35">
        <v>43956.0</v>
      </c>
      <c r="C949" s="9">
        <v>20147.3</v>
      </c>
      <c r="D949" s="9">
        <v>20223.15</v>
      </c>
      <c r="E949" s="9">
        <v>19212.35</v>
      </c>
      <c r="F949" s="30">
        <v>19271.75</v>
      </c>
      <c r="G949" s="9">
        <f t="shared" si="6"/>
        <v>19743.75</v>
      </c>
      <c r="H949" s="81">
        <f t="shared" si="5"/>
        <v>2.043937955</v>
      </c>
      <c r="I949" s="62" t="str">
        <f t="shared" si="1"/>
        <v>PE</v>
      </c>
      <c r="J949" s="62">
        <f t="shared" si="2"/>
        <v>20000</v>
      </c>
      <c r="K949" s="9">
        <f t="shared" si="3"/>
        <v>4.345743598</v>
      </c>
      <c r="L949" s="113" t="s">
        <v>320</v>
      </c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30" t="s">
        <v>316</v>
      </c>
      <c r="B950" s="35">
        <v>43957.0</v>
      </c>
      <c r="C950" s="9">
        <v>19302.45</v>
      </c>
      <c r="D950" s="9">
        <v>19806.6</v>
      </c>
      <c r="E950" s="9">
        <v>18941.0</v>
      </c>
      <c r="F950" s="30">
        <v>19694.55</v>
      </c>
      <c r="G950" s="9">
        <f t="shared" si="6"/>
        <v>19271.75</v>
      </c>
      <c r="H950" s="81">
        <f t="shared" si="5"/>
        <v>0.1593005306</v>
      </c>
      <c r="I950" s="62" t="str">
        <f t="shared" si="1"/>
        <v>PE</v>
      </c>
      <c r="J950" s="62">
        <f t="shared" si="2"/>
        <v>19200</v>
      </c>
      <c r="K950" s="9">
        <f t="shared" si="3"/>
        <v>-2.031348352</v>
      </c>
      <c r="L950" s="113" t="s">
        <v>322</v>
      </c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30" t="s">
        <v>316</v>
      </c>
      <c r="B951" s="35">
        <v>43958.0</v>
      </c>
      <c r="C951" s="9">
        <v>19536.05</v>
      </c>
      <c r="D951" s="9">
        <v>19757.25</v>
      </c>
      <c r="E951" s="9">
        <v>19332.15</v>
      </c>
      <c r="F951" s="30">
        <v>19491.8</v>
      </c>
      <c r="G951" s="9">
        <f t="shared" si="6"/>
        <v>19694.55</v>
      </c>
      <c r="H951" s="81">
        <f t="shared" si="5"/>
        <v>-0.8047911732</v>
      </c>
      <c r="I951" s="62" t="str">
        <f t="shared" si="1"/>
        <v>CE</v>
      </c>
      <c r="J951" s="62">
        <f t="shared" si="2"/>
        <v>19600</v>
      </c>
      <c r="K951" s="9">
        <f t="shared" si="3"/>
        <v>0.2265043343</v>
      </c>
      <c r="L951" s="113" t="s">
        <v>323</v>
      </c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30" t="s">
        <v>316</v>
      </c>
      <c r="B952" s="35">
        <v>43959.0</v>
      </c>
      <c r="C952" s="9">
        <v>19844.0</v>
      </c>
      <c r="D952" s="9">
        <v>19969.6</v>
      </c>
      <c r="E952" s="9">
        <v>19285.05</v>
      </c>
      <c r="F952" s="30">
        <v>19352.9</v>
      </c>
      <c r="G952" s="9">
        <f t="shared" si="6"/>
        <v>19491.8</v>
      </c>
      <c r="H952" s="81">
        <f t="shared" si="5"/>
        <v>1.806913677</v>
      </c>
      <c r="I952" s="62" t="str">
        <f t="shared" si="1"/>
        <v>PE</v>
      </c>
      <c r="J952" s="62">
        <f t="shared" si="2"/>
        <v>19700</v>
      </c>
      <c r="K952" s="9">
        <f t="shared" si="3"/>
        <v>2.474803467</v>
      </c>
      <c r="L952" s="113" t="s">
        <v>317</v>
      </c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30" t="s">
        <v>316</v>
      </c>
      <c r="B953" s="35">
        <v>43962.0</v>
      </c>
      <c r="C953" s="9">
        <v>19610.45</v>
      </c>
      <c r="D953" s="9">
        <v>19733.4</v>
      </c>
      <c r="E953" s="9">
        <v>18900.9</v>
      </c>
      <c r="F953" s="30">
        <v>18950.5</v>
      </c>
      <c r="G953" s="9">
        <f t="shared" si="6"/>
        <v>19352.9</v>
      </c>
      <c r="H953" s="81">
        <f t="shared" si="5"/>
        <v>1.330808303</v>
      </c>
      <c r="I953" s="62" t="str">
        <f t="shared" si="1"/>
        <v>PE</v>
      </c>
      <c r="J953" s="62">
        <f t="shared" si="2"/>
        <v>19500</v>
      </c>
      <c r="K953" s="9">
        <f t="shared" si="3"/>
        <v>3.365297584</v>
      </c>
      <c r="L953" s="113" t="s">
        <v>318</v>
      </c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30" t="s">
        <v>316</v>
      </c>
      <c r="B954" s="35">
        <v>43963.0</v>
      </c>
      <c r="C954" s="9">
        <v>18751.4</v>
      </c>
      <c r="D954" s="9">
        <v>18993.4</v>
      </c>
      <c r="E954" s="9">
        <v>18287.0</v>
      </c>
      <c r="F954" s="30">
        <v>18862.85</v>
      </c>
      <c r="G954" s="9">
        <f t="shared" si="6"/>
        <v>18950.5</v>
      </c>
      <c r="H954" s="81">
        <f t="shared" si="5"/>
        <v>-1.050631909</v>
      </c>
      <c r="I954" s="62" t="str">
        <f t="shared" si="1"/>
        <v>CE</v>
      </c>
      <c r="J954" s="62">
        <f t="shared" si="2"/>
        <v>18900</v>
      </c>
      <c r="K954" s="9">
        <f t="shared" si="3"/>
        <v>-0.5943556214</v>
      </c>
      <c r="L954" s="113" t="s">
        <v>320</v>
      </c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30" t="s">
        <v>316</v>
      </c>
      <c r="B955" s="35">
        <v>43964.0</v>
      </c>
      <c r="C955" s="9">
        <v>20017.75</v>
      </c>
      <c r="D955" s="9">
        <v>20122.25</v>
      </c>
      <c r="E955" s="9">
        <v>19429.9</v>
      </c>
      <c r="F955" s="30">
        <v>19634.95</v>
      </c>
      <c r="G955" s="9">
        <f t="shared" si="6"/>
        <v>18862.85</v>
      </c>
      <c r="H955" s="81">
        <f t="shared" si="5"/>
        <v>6.122616678</v>
      </c>
      <c r="I955" s="62" t="str">
        <f t="shared" si="1"/>
        <v>PE</v>
      </c>
      <c r="J955" s="62">
        <f t="shared" si="2"/>
        <v>19900</v>
      </c>
      <c r="K955" s="9">
        <f t="shared" si="3"/>
        <v>1.912302831</v>
      </c>
      <c r="L955" s="113" t="s">
        <v>322</v>
      </c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30" t="s">
        <v>316</v>
      </c>
      <c r="B956" s="35">
        <v>43965.0</v>
      </c>
      <c r="C956" s="9">
        <v>19197.7</v>
      </c>
      <c r="D956" s="9">
        <v>19380.1</v>
      </c>
      <c r="E956" s="9">
        <v>19024.75</v>
      </c>
      <c r="F956" s="30">
        <v>19068.5</v>
      </c>
      <c r="G956" s="9">
        <f t="shared" si="6"/>
        <v>19634.95</v>
      </c>
      <c r="H956" s="81">
        <f t="shared" si="5"/>
        <v>-2.226896427</v>
      </c>
      <c r="I956" s="62" t="str">
        <f t="shared" si="1"/>
        <v>CE</v>
      </c>
      <c r="J956" s="62">
        <f t="shared" si="2"/>
        <v>19300</v>
      </c>
      <c r="K956" s="9">
        <f t="shared" si="3"/>
        <v>0.6729972861</v>
      </c>
      <c r="L956" s="113" t="s">
        <v>323</v>
      </c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30" t="s">
        <v>316</v>
      </c>
      <c r="B957" s="35">
        <v>43966.0</v>
      </c>
      <c r="C957" s="9">
        <v>19098.8</v>
      </c>
      <c r="D957" s="9">
        <v>19119.1</v>
      </c>
      <c r="E957" s="9">
        <v>18683.65</v>
      </c>
      <c r="F957" s="30">
        <v>18833.95</v>
      </c>
      <c r="G957" s="9">
        <f t="shared" si="6"/>
        <v>19068.5</v>
      </c>
      <c r="H957" s="81">
        <f t="shared" si="5"/>
        <v>0.158900805</v>
      </c>
      <c r="I957" s="62" t="str">
        <f t="shared" si="1"/>
        <v>PE</v>
      </c>
      <c r="J957" s="62">
        <f t="shared" si="2"/>
        <v>19000</v>
      </c>
      <c r="K957" s="9">
        <f t="shared" si="3"/>
        <v>1.386736339</v>
      </c>
      <c r="L957" s="113" t="s">
        <v>317</v>
      </c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30" t="s">
        <v>316</v>
      </c>
      <c r="B958" s="35">
        <v>43969.0</v>
      </c>
      <c r="C958" s="9">
        <v>18795.1</v>
      </c>
      <c r="D958" s="9">
        <v>18795.1</v>
      </c>
      <c r="E958" s="9">
        <v>17514.2</v>
      </c>
      <c r="F958" s="30">
        <v>17573.2</v>
      </c>
      <c r="G958" s="9">
        <f t="shared" si="6"/>
        <v>18833.95</v>
      </c>
      <c r="H958" s="81">
        <f t="shared" si="5"/>
        <v>-0.2062764317</v>
      </c>
      <c r="I958" s="62" t="str">
        <f t="shared" si="1"/>
        <v>CE</v>
      </c>
      <c r="J958" s="62">
        <f t="shared" si="2"/>
        <v>18900</v>
      </c>
      <c r="K958" s="9">
        <f t="shared" si="3"/>
        <v>6.501162537</v>
      </c>
      <c r="L958" s="113" t="s">
        <v>318</v>
      </c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30" t="s">
        <v>316</v>
      </c>
      <c r="B959" s="35">
        <v>43970.0</v>
      </c>
      <c r="C959" s="9">
        <v>18037.15</v>
      </c>
      <c r="D959" s="9">
        <v>18175.3</v>
      </c>
      <c r="E959" s="9">
        <v>17390.65</v>
      </c>
      <c r="F959" s="30">
        <v>17486.25</v>
      </c>
      <c r="G959" s="9">
        <f t="shared" si="6"/>
        <v>17573.2</v>
      </c>
      <c r="H959" s="81">
        <f t="shared" si="5"/>
        <v>2.640099697</v>
      </c>
      <c r="I959" s="62" t="str">
        <f t="shared" si="1"/>
        <v>PE</v>
      </c>
      <c r="J959" s="62">
        <f t="shared" si="2"/>
        <v>17900</v>
      </c>
      <c r="K959" s="9">
        <f t="shared" si="3"/>
        <v>3.054251919</v>
      </c>
      <c r="L959" s="113" t="s">
        <v>320</v>
      </c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30" t="s">
        <v>316</v>
      </c>
      <c r="B960" s="35">
        <v>43971.0</v>
      </c>
      <c r="C960" s="9">
        <v>17486.5</v>
      </c>
      <c r="D960" s="9">
        <v>18002.65</v>
      </c>
      <c r="E960" s="9">
        <v>17407.7</v>
      </c>
      <c r="F960" s="30">
        <v>17840.2</v>
      </c>
      <c r="G960" s="9">
        <f t="shared" si="6"/>
        <v>17486.25</v>
      </c>
      <c r="H960" s="81">
        <f t="shared" si="5"/>
        <v>0.00142969476</v>
      </c>
      <c r="I960" s="62" t="str">
        <f t="shared" si="1"/>
        <v>PE</v>
      </c>
      <c r="J960" s="62">
        <f t="shared" si="2"/>
        <v>17400</v>
      </c>
      <c r="K960" s="9">
        <f t="shared" si="3"/>
        <v>-2.022703228</v>
      </c>
      <c r="L960" s="113" t="s">
        <v>322</v>
      </c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30" t="s">
        <v>316</v>
      </c>
      <c r="B961" s="35">
        <v>43972.0</v>
      </c>
      <c r="C961" s="9">
        <v>17901.95</v>
      </c>
      <c r="D961" s="9">
        <v>18200.7</v>
      </c>
      <c r="E961" s="9">
        <v>17658.55</v>
      </c>
      <c r="F961" s="30">
        <v>17735.1</v>
      </c>
      <c r="G961" s="9">
        <f t="shared" si="6"/>
        <v>17840.2</v>
      </c>
      <c r="H961" s="81">
        <f t="shared" si="5"/>
        <v>0.3461284066</v>
      </c>
      <c r="I961" s="62" t="str">
        <f t="shared" si="1"/>
        <v>PE</v>
      </c>
      <c r="J961" s="62">
        <f t="shared" si="2"/>
        <v>17800</v>
      </c>
      <c r="K961" s="9">
        <f t="shared" si="3"/>
        <v>0.932021372</v>
      </c>
      <c r="L961" s="113" t="s">
        <v>323</v>
      </c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30" t="s">
        <v>316</v>
      </c>
      <c r="B962" s="35">
        <v>43973.0</v>
      </c>
      <c r="C962" s="9">
        <v>17554.25</v>
      </c>
      <c r="D962" s="9">
        <v>17952.25</v>
      </c>
      <c r="E962" s="9">
        <v>17105.0</v>
      </c>
      <c r="F962" s="30">
        <v>17278.9</v>
      </c>
      <c r="G962" s="9">
        <f t="shared" si="6"/>
        <v>17735.1</v>
      </c>
      <c r="H962" s="81">
        <f t="shared" si="5"/>
        <v>-1.019729238</v>
      </c>
      <c r="I962" s="62" t="str">
        <f t="shared" si="1"/>
        <v>CE</v>
      </c>
      <c r="J962" s="62">
        <f t="shared" si="2"/>
        <v>17700</v>
      </c>
      <c r="K962" s="9">
        <f t="shared" si="3"/>
        <v>1.568566017</v>
      </c>
      <c r="L962" s="113" t="s">
        <v>317</v>
      </c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30" t="s">
        <v>316</v>
      </c>
      <c r="B963" s="35">
        <v>43977.0</v>
      </c>
      <c r="C963" s="9">
        <v>17537.65</v>
      </c>
      <c r="D963" s="9">
        <v>17681.7</v>
      </c>
      <c r="E963" s="9">
        <v>17311.25</v>
      </c>
      <c r="F963" s="30">
        <v>17440.35</v>
      </c>
      <c r="G963" s="9">
        <f t="shared" si="6"/>
        <v>17278.9</v>
      </c>
      <c r="H963" s="81">
        <f t="shared" si="5"/>
        <v>1.49749116</v>
      </c>
      <c r="I963" s="62" t="str">
        <f t="shared" si="1"/>
        <v>PE</v>
      </c>
      <c r="J963" s="62">
        <f t="shared" si="2"/>
        <v>17400</v>
      </c>
      <c r="K963" s="9">
        <f t="shared" si="3"/>
        <v>0.5548063737</v>
      </c>
      <c r="L963" s="113" t="s">
        <v>320</v>
      </c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30" t="s">
        <v>316</v>
      </c>
      <c r="B964" s="35">
        <v>43978.0</v>
      </c>
      <c r="C964" s="9">
        <v>17603.4</v>
      </c>
      <c r="D964" s="9">
        <v>18874.25</v>
      </c>
      <c r="E964" s="9">
        <v>17560.35</v>
      </c>
      <c r="F964" s="30">
        <v>18710.55</v>
      </c>
      <c r="G964" s="9">
        <f t="shared" si="6"/>
        <v>17440.35</v>
      </c>
      <c r="H964" s="81">
        <f t="shared" si="5"/>
        <v>0.9349009624</v>
      </c>
      <c r="I964" s="62" t="str">
        <f t="shared" si="1"/>
        <v>PE</v>
      </c>
      <c r="J964" s="62">
        <f t="shared" si="2"/>
        <v>17500</v>
      </c>
      <c r="K964" s="9">
        <f t="shared" si="3"/>
        <v>-6.28941</v>
      </c>
      <c r="L964" s="113" t="s">
        <v>322</v>
      </c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30" t="s">
        <v>316</v>
      </c>
      <c r="B965" s="35">
        <v>43979.0</v>
      </c>
      <c r="C965" s="9">
        <v>18924.45</v>
      </c>
      <c r="D965" s="9">
        <v>19455.55</v>
      </c>
      <c r="E965" s="9">
        <v>18818.95</v>
      </c>
      <c r="F965" s="30">
        <v>19169.8</v>
      </c>
      <c r="G965" s="9">
        <f t="shared" si="6"/>
        <v>18710.55</v>
      </c>
      <c r="H965" s="81">
        <f t="shared" si="5"/>
        <v>1.143205304</v>
      </c>
      <c r="I965" s="62" t="str">
        <f t="shared" si="1"/>
        <v>PE</v>
      </c>
      <c r="J965" s="62">
        <f t="shared" si="2"/>
        <v>18800</v>
      </c>
      <c r="K965" s="9">
        <f t="shared" si="3"/>
        <v>-1.296470967</v>
      </c>
      <c r="L965" s="113" t="s">
        <v>323</v>
      </c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30" t="s">
        <v>316</v>
      </c>
      <c r="B966" s="35">
        <v>43980.0</v>
      </c>
      <c r="C966" s="9">
        <v>18962.0</v>
      </c>
      <c r="D966" s="9">
        <v>19358.05</v>
      </c>
      <c r="E966" s="9">
        <v>18729.9</v>
      </c>
      <c r="F966" s="30">
        <v>19297.25</v>
      </c>
      <c r="G966" s="9">
        <f t="shared" si="6"/>
        <v>19169.8</v>
      </c>
      <c r="H966" s="81">
        <f t="shared" si="5"/>
        <v>-1.083996703</v>
      </c>
      <c r="I966" s="62" t="str">
        <f t="shared" si="1"/>
        <v>CE</v>
      </c>
      <c r="J966" s="62">
        <f t="shared" si="2"/>
        <v>19100</v>
      </c>
      <c r="K966" s="9">
        <f t="shared" si="3"/>
        <v>-1.768009704</v>
      </c>
      <c r="L966" s="113" t="s">
        <v>317</v>
      </c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30" t="s">
        <v>316</v>
      </c>
      <c r="B967" s="35">
        <v>43983.0</v>
      </c>
      <c r="C967" s="9">
        <v>19728.9</v>
      </c>
      <c r="D967" s="9">
        <v>20225.35</v>
      </c>
      <c r="E967" s="9">
        <v>19632.9</v>
      </c>
      <c r="F967" s="30">
        <v>19959.9</v>
      </c>
      <c r="G967" s="9">
        <f t="shared" si="6"/>
        <v>19297.25</v>
      </c>
      <c r="H967" s="81">
        <f t="shared" si="5"/>
        <v>2.236847219</v>
      </c>
      <c r="I967" s="62" t="str">
        <f t="shared" si="1"/>
        <v>PE</v>
      </c>
      <c r="J967" s="62">
        <f t="shared" si="2"/>
        <v>19600</v>
      </c>
      <c r="K967" s="9">
        <f t="shared" si="3"/>
        <v>-1.170871159</v>
      </c>
      <c r="L967" s="113" t="s">
        <v>318</v>
      </c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30" t="s">
        <v>316</v>
      </c>
      <c r="B968" s="35">
        <v>43984.0</v>
      </c>
      <c r="C968" s="9">
        <v>20120.6</v>
      </c>
      <c r="D968" s="9">
        <v>20615.75</v>
      </c>
      <c r="E968" s="9">
        <v>19852.55</v>
      </c>
      <c r="F968" s="30">
        <v>20530.2</v>
      </c>
      <c r="G968" s="9">
        <f t="shared" si="6"/>
        <v>19959.9</v>
      </c>
      <c r="H968" s="81">
        <f t="shared" si="5"/>
        <v>0.8051142541</v>
      </c>
      <c r="I968" s="62" t="str">
        <f t="shared" si="1"/>
        <v>PE</v>
      </c>
      <c r="J968" s="62">
        <f t="shared" si="2"/>
        <v>20000</v>
      </c>
      <c r="K968" s="9">
        <f t="shared" si="3"/>
        <v>-2.035724581</v>
      </c>
      <c r="L968" s="113" t="s">
        <v>320</v>
      </c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30" t="s">
        <v>316</v>
      </c>
      <c r="B969" s="35">
        <v>43985.0</v>
      </c>
      <c r="C969" s="9">
        <v>20966.6</v>
      </c>
      <c r="D969" s="9">
        <v>21619.55</v>
      </c>
      <c r="E969" s="9">
        <v>20822.0</v>
      </c>
      <c r="F969" s="30">
        <v>20940.7</v>
      </c>
      <c r="G969" s="9">
        <f t="shared" si="6"/>
        <v>20530.2</v>
      </c>
      <c r="H969" s="81">
        <f t="shared" si="5"/>
        <v>2.125649044</v>
      </c>
      <c r="I969" s="62" t="str">
        <f t="shared" si="1"/>
        <v>PE</v>
      </c>
      <c r="J969" s="62">
        <f t="shared" si="2"/>
        <v>20900</v>
      </c>
      <c r="K969" s="9">
        <f t="shared" si="3"/>
        <v>0.1235298045</v>
      </c>
      <c r="L969" s="113" t="s">
        <v>322</v>
      </c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30" t="s">
        <v>316</v>
      </c>
      <c r="B970" s="35">
        <v>43986.0</v>
      </c>
      <c r="C970" s="9">
        <v>20932.35</v>
      </c>
      <c r="D970" s="9">
        <v>21141.8</v>
      </c>
      <c r="E970" s="9">
        <v>20316.2</v>
      </c>
      <c r="F970" s="30">
        <v>20390.45</v>
      </c>
      <c r="G970" s="9">
        <f t="shared" si="6"/>
        <v>20940.7</v>
      </c>
      <c r="H970" s="81">
        <f t="shared" si="5"/>
        <v>-0.03987450276</v>
      </c>
      <c r="I970" s="62" t="str">
        <f t="shared" si="1"/>
        <v>CE</v>
      </c>
      <c r="J970" s="62">
        <f t="shared" si="2"/>
        <v>21000</v>
      </c>
      <c r="K970" s="9">
        <f t="shared" si="3"/>
        <v>2.588815876</v>
      </c>
      <c r="L970" s="113" t="s">
        <v>323</v>
      </c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30" t="s">
        <v>316</v>
      </c>
      <c r="B971" s="35">
        <v>43987.0</v>
      </c>
      <c r="C971" s="9">
        <v>20516.4</v>
      </c>
      <c r="D971" s="9">
        <v>21198.7</v>
      </c>
      <c r="E971" s="9">
        <v>20425.05</v>
      </c>
      <c r="F971" s="30">
        <v>21034.5</v>
      </c>
      <c r="G971" s="9">
        <f t="shared" si="6"/>
        <v>20390.45</v>
      </c>
      <c r="H971" s="81">
        <f t="shared" si="5"/>
        <v>0.617691125</v>
      </c>
      <c r="I971" s="62" t="str">
        <f t="shared" si="1"/>
        <v>PE</v>
      </c>
      <c r="J971" s="62">
        <f t="shared" si="2"/>
        <v>20400</v>
      </c>
      <c r="K971" s="9">
        <f t="shared" si="3"/>
        <v>-2.525296836</v>
      </c>
      <c r="L971" s="113" t="s">
        <v>317</v>
      </c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30" t="s">
        <v>316</v>
      </c>
      <c r="B972" s="35">
        <v>43990.0</v>
      </c>
      <c r="C972" s="9">
        <v>21636.1</v>
      </c>
      <c r="D972" s="9">
        <v>21807.4</v>
      </c>
      <c r="E972" s="9">
        <v>20911.25</v>
      </c>
      <c r="F972" s="30">
        <v>21187.35</v>
      </c>
      <c r="G972" s="9">
        <f t="shared" si="6"/>
        <v>21034.5</v>
      </c>
      <c r="H972" s="81">
        <f t="shared" si="5"/>
        <v>2.860063229</v>
      </c>
      <c r="I972" s="62" t="str">
        <f t="shared" si="1"/>
        <v>PE</v>
      </c>
      <c r="J972" s="62">
        <f t="shared" si="2"/>
        <v>21500</v>
      </c>
      <c r="K972" s="9">
        <f t="shared" si="3"/>
        <v>2.074079894</v>
      </c>
      <c r="L972" s="113" t="s">
        <v>318</v>
      </c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30" t="s">
        <v>316</v>
      </c>
      <c r="B973" s="35">
        <v>43991.0</v>
      </c>
      <c r="C973" s="9">
        <v>21295.5</v>
      </c>
      <c r="D973" s="9">
        <v>21568.85</v>
      </c>
      <c r="E973" s="9">
        <v>20629.7</v>
      </c>
      <c r="F973" s="30">
        <v>20724.9</v>
      </c>
      <c r="G973" s="9">
        <f t="shared" si="6"/>
        <v>21187.35</v>
      </c>
      <c r="H973" s="81">
        <f t="shared" si="5"/>
        <v>0.5104460917</v>
      </c>
      <c r="I973" s="62" t="str">
        <f t="shared" si="1"/>
        <v>PE</v>
      </c>
      <c r="J973" s="62">
        <f t="shared" si="2"/>
        <v>21200</v>
      </c>
      <c r="K973" s="9">
        <f t="shared" si="3"/>
        <v>2.679439318</v>
      </c>
      <c r="L973" s="113" t="s">
        <v>320</v>
      </c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30" t="s">
        <v>316</v>
      </c>
      <c r="B974" s="35">
        <v>43992.0</v>
      </c>
      <c r="C974" s="9">
        <v>20760.95</v>
      </c>
      <c r="D974" s="9">
        <v>21251.45</v>
      </c>
      <c r="E974" s="9">
        <v>20671.55</v>
      </c>
      <c r="F974" s="30">
        <v>21100.1</v>
      </c>
      <c r="G974" s="9">
        <f t="shared" si="6"/>
        <v>20724.9</v>
      </c>
      <c r="H974" s="81">
        <f t="shared" si="5"/>
        <v>0.1739453508</v>
      </c>
      <c r="I974" s="62" t="str">
        <f t="shared" si="1"/>
        <v>PE</v>
      </c>
      <c r="J974" s="62">
        <f t="shared" si="2"/>
        <v>20700</v>
      </c>
      <c r="K974" s="9">
        <f t="shared" si="3"/>
        <v>-1.633595765</v>
      </c>
      <c r="L974" s="113" t="s">
        <v>322</v>
      </c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30" t="s">
        <v>316</v>
      </c>
      <c r="B975" s="35">
        <v>43993.0</v>
      </c>
      <c r="C975" s="9">
        <v>21084.7</v>
      </c>
      <c r="D975" s="9">
        <v>21244.45</v>
      </c>
      <c r="E975" s="9">
        <v>20458.3</v>
      </c>
      <c r="F975" s="30">
        <v>20525.15</v>
      </c>
      <c r="G975" s="9">
        <f t="shared" si="6"/>
        <v>21100.1</v>
      </c>
      <c r="H975" s="81">
        <f t="shared" si="5"/>
        <v>-0.07298543609</v>
      </c>
      <c r="I975" s="62" t="str">
        <f t="shared" si="1"/>
        <v>CE</v>
      </c>
      <c r="J975" s="62">
        <f t="shared" si="2"/>
        <v>21200</v>
      </c>
      <c r="K975" s="9">
        <f t="shared" si="3"/>
        <v>2.653820069</v>
      </c>
      <c r="L975" s="113" t="s">
        <v>323</v>
      </c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30" t="s">
        <v>316</v>
      </c>
      <c r="B976" s="35">
        <v>43994.0</v>
      </c>
      <c r="C976" s="9">
        <v>19529.3</v>
      </c>
      <c r="D976" s="9">
        <v>20747.7</v>
      </c>
      <c r="E976" s="9">
        <v>19526.1</v>
      </c>
      <c r="F976" s="9">
        <v>20654.55</v>
      </c>
      <c r="G976" s="9">
        <f t="shared" si="6"/>
        <v>20525.15</v>
      </c>
      <c r="H976" s="81">
        <f t="shared" si="5"/>
        <v>-4.851852483</v>
      </c>
      <c r="I976" s="62" t="str">
        <f t="shared" si="1"/>
        <v>CE</v>
      </c>
      <c r="J976" s="62">
        <f t="shared" si="2"/>
        <v>19600</v>
      </c>
      <c r="K976" s="9">
        <f t="shared" si="3"/>
        <v>-5.761855264</v>
      </c>
      <c r="L976" s="113" t="s">
        <v>317</v>
      </c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30" t="s">
        <v>316</v>
      </c>
      <c r="B977" s="35">
        <v>43997.0</v>
      </c>
      <c r="C977" s="9">
        <v>20457.15</v>
      </c>
      <c r="D977" s="9">
        <v>20470.85</v>
      </c>
      <c r="E977" s="9">
        <v>19740.2</v>
      </c>
      <c r="F977" s="9">
        <v>19912.9</v>
      </c>
      <c r="G977" s="9">
        <f t="shared" si="6"/>
        <v>20654.55</v>
      </c>
      <c r="H977" s="81">
        <f t="shared" si="5"/>
        <v>-0.9557216207</v>
      </c>
      <c r="I977" s="62" t="str">
        <f t="shared" si="1"/>
        <v>CE</v>
      </c>
      <c r="J977" s="62">
        <f t="shared" si="2"/>
        <v>20600</v>
      </c>
      <c r="K977" s="9">
        <f t="shared" si="3"/>
        <v>2.660439015</v>
      </c>
      <c r="L977" s="113" t="s">
        <v>318</v>
      </c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30" t="s">
        <v>316</v>
      </c>
      <c r="B978" s="35">
        <v>43998.0</v>
      </c>
      <c r="C978" s="9">
        <v>20500.65</v>
      </c>
      <c r="D978" s="9">
        <v>20638.85</v>
      </c>
      <c r="E978" s="9">
        <v>19507.05</v>
      </c>
      <c r="F978" s="9">
        <v>20296.7</v>
      </c>
      <c r="G978" s="9">
        <f t="shared" si="6"/>
        <v>19912.9</v>
      </c>
      <c r="H978" s="81">
        <f t="shared" si="5"/>
        <v>2.951604236</v>
      </c>
      <c r="I978" s="62" t="str">
        <f t="shared" si="1"/>
        <v>PE</v>
      </c>
      <c r="J978" s="62">
        <f t="shared" si="2"/>
        <v>20400</v>
      </c>
      <c r="K978" s="9">
        <f t="shared" si="3"/>
        <v>0.9948465049</v>
      </c>
      <c r="L978" s="113" t="s">
        <v>320</v>
      </c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30" t="s">
        <v>316</v>
      </c>
      <c r="B979" s="35">
        <v>43999.0</v>
      </c>
      <c r="C979" s="9">
        <v>20137.45</v>
      </c>
      <c r="D979" s="9">
        <v>20627.9</v>
      </c>
      <c r="E979" s="9">
        <v>19978.15</v>
      </c>
      <c r="F979" s="9">
        <v>20201.75</v>
      </c>
      <c r="G979" s="9">
        <f t="shared" si="6"/>
        <v>20296.7</v>
      </c>
      <c r="H979" s="81">
        <f t="shared" si="5"/>
        <v>-0.7846103061</v>
      </c>
      <c r="I979" s="62" t="str">
        <f t="shared" si="1"/>
        <v>CE</v>
      </c>
      <c r="J979" s="62">
        <f t="shared" si="2"/>
        <v>20200</v>
      </c>
      <c r="K979" s="9">
        <f t="shared" si="3"/>
        <v>-0.3193055725</v>
      </c>
      <c r="L979" s="113" t="s">
        <v>322</v>
      </c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30" t="s">
        <v>316</v>
      </c>
      <c r="B980" s="35">
        <v>44000.0</v>
      </c>
      <c r="C980" s="9">
        <v>20137.6</v>
      </c>
      <c r="D980" s="9">
        <v>21028.35</v>
      </c>
      <c r="E980" s="9">
        <v>20030.35</v>
      </c>
      <c r="F980" s="9">
        <v>20956.3</v>
      </c>
      <c r="G980" s="9">
        <f t="shared" si="6"/>
        <v>20201.75</v>
      </c>
      <c r="H980" s="81">
        <f t="shared" si="5"/>
        <v>-0.3175467472</v>
      </c>
      <c r="I980" s="62" t="str">
        <f t="shared" si="1"/>
        <v>CE</v>
      </c>
      <c r="J980" s="62">
        <f t="shared" si="2"/>
        <v>20200</v>
      </c>
      <c r="K980" s="9">
        <f t="shared" si="3"/>
        <v>-4.065529159</v>
      </c>
      <c r="L980" s="113" t="s">
        <v>323</v>
      </c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 t="s">
        <v>316</v>
      </c>
      <c r="B981" s="35">
        <v>44001.0</v>
      </c>
      <c r="C981" s="9">
        <v>20970.1</v>
      </c>
      <c r="D981" s="9">
        <v>21467.65</v>
      </c>
      <c r="E981" s="9">
        <v>20878.25</v>
      </c>
      <c r="F981" s="9">
        <v>21338.1</v>
      </c>
      <c r="G981" s="9">
        <f t="shared" si="6"/>
        <v>20956.3</v>
      </c>
      <c r="H981" s="81">
        <f t="shared" si="5"/>
        <v>0.06585131917</v>
      </c>
      <c r="I981" s="62" t="str">
        <f t="shared" si="1"/>
        <v>PE</v>
      </c>
      <c r="J981" s="62">
        <f t="shared" si="2"/>
        <v>20900</v>
      </c>
      <c r="K981" s="9">
        <f t="shared" si="3"/>
        <v>-1.754879567</v>
      </c>
      <c r="L981" s="113" t="s">
        <v>317</v>
      </c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 t="s">
        <v>316</v>
      </c>
      <c r="B982" s="35">
        <v>44004.0</v>
      </c>
      <c r="C982" s="9">
        <v>21491.55</v>
      </c>
      <c r="D982" s="9">
        <v>22078.25</v>
      </c>
      <c r="E982" s="9">
        <v>21425.55</v>
      </c>
      <c r="F982" s="9">
        <v>21708.35</v>
      </c>
      <c r="G982" s="9">
        <f t="shared" si="6"/>
        <v>21338.1</v>
      </c>
      <c r="H982" s="81">
        <f t="shared" si="5"/>
        <v>0.719136193</v>
      </c>
      <c r="I982" s="62" t="str">
        <f t="shared" si="1"/>
        <v>PE</v>
      </c>
      <c r="J982" s="62">
        <f t="shared" si="2"/>
        <v>21400</v>
      </c>
      <c r="K982" s="9">
        <f t="shared" si="3"/>
        <v>-1.008768563</v>
      </c>
      <c r="L982" s="113" t="s">
        <v>318</v>
      </c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 t="s">
        <v>316</v>
      </c>
      <c r="B983" s="35">
        <v>44005.0</v>
      </c>
      <c r="C983" s="9">
        <v>21859.25</v>
      </c>
      <c r="D983" s="9">
        <v>22322.3</v>
      </c>
      <c r="E983" s="9">
        <v>21647.8</v>
      </c>
      <c r="F983" s="9">
        <v>22264.9</v>
      </c>
      <c r="G983" s="9">
        <f t="shared" si="6"/>
        <v>21708.35</v>
      </c>
      <c r="H983" s="81">
        <f t="shared" si="5"/>
        <v>0.6951242264</v>
      </c>
      <c r="I983" s="62" t="str">
        <f t="shared" si="1"/>
        <v>PE</v>
      </c>
      <c r="J983" s="62">
        <f t="shared" si="2"/>
        <v>21800</v>
      </c>
      <c r="K983" s="9">
        <f t="shared" si="3"/>
        <v>-1.85573613</v>
      </c>
      <c r="L983" s="113" t="s">
        <v>320</v>
      </c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 t="s">
        <v>316</v>
      </c>
      <c r="B984" s="35">
        <v>44006.0</v>
      </c>
      <c r="C984" s="9">
        <v>22479.35</v>
      </c>
      <c r="D984" s="9">
        <v>22479.55</v>
      </c>
      <c r="E984" s="9">
        <v>21336.35</v>
      </c>
      <c r="F984" s="9">
        <v>21426.8</v>
      </c>
      <c r="G984" s="9">
        <f t="shared" si="6"/>
        <v>22264.9</v>
      </c>
      <c r="H984" s="81">
        <f t="shared" si="5"/>
        <v>0.963175222</v>
      </c>
      <c r="I984" s="62" t="str">
        <f t="shared" si="1"/>
        <v>PE</v>
      </c>
      <c r="J984" s="62">
        <f t="shared" si="2"/>
        <v>22400</v>
      </c>
      <c r="K984" s="9">
        <f t="shared" si="3"/>
        <v>4.682297308</v>
      </c>
      <c r="L984" s="113" t="s">
        <v>322</v>
      </c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 t="s">
        <v>316</v>
      </c>
      <c r="B985" s="35">
        <v>44007.0</v>
      </c>
      <c r="C985" s="9">
        <v>21218.05</v>
      </c>
      <c r="D985" s="9">
        <v>21703.5</v>
      </c>
      <c r="E985" s="9">
        <v>20926.45</v>
      </c>
      <c r="F985" s="9">
        <v>21506.15</v>
      </c>
      <c r="G985" s="9">
        <f t="shared" si="6"/>
        <v>21426.8</v>
      </c>
      <c r="H985" s="81">
        <f t="shared" si="5"/>
        <v>-0.9742472044</v>
      </c>
      <c r="I985" s="62" t="str">
        <f t="shared" si="1"/>
        <v>CE</v>
      </c>
      <c r="J985" s="62">
        <f t="shared" si="2"/>
        <v>21300</v>
      </c>
      <c r="K985" s="9">
        <f t="shared" si="3"/>
        <v>-1.357806207</v>
      </c>
      <c r="L985" s="113" t="s">
        <v>323</v>
      </c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 t="s">
        <v>316</v>
      </c>
      <c r="B986" s="35">
        <v>44008.0</v>
      </c>
      <c r="C986" s="9">
        <v>21735.05</v>
      </c>
      <c r="D986" s="9">
        <v>21784.65</v>
      </c>
      <c r="E986" s="9">
        <v>21320.1</v>
      </c>
      <c r="F986" s="9">
        <v>21592.05</v>
      </c>
      <c r="G986" s="9">
        <f t="shared" si="6"/>
        <v>21506.15</v>
      </c>
      <c r="H986" s="81">
        <f t="shared" si="5"/>
        <v>1.06434671</v>
      </c>
      <c r="I986" s="62" t="str">
        <f t="shared" si="1"/>
        <v>PE</v>
      </c>
      <c r="J986" s="62">
        <f t="shared" si="2"/>
        <v>21600</v>
      </c>
      <c r="K986" s="9">
        <f t="shared" si="3"/>
        <v>0.6579234922</v>
      </c>
      <c r="L986" s="113" t="s">
        <v>317</v>
      </c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 t="s">
        <v>316</v>
      </c>
      <c r="B987" s="35">
        <v>44011.0</v>
      </c>
      <c r="C987" s="9">
        <v>21291.55</v>
      </c>
      <c r="D987" s="9">
        <v>21440.05</v>
      </c>
      <c r="E987" s="9">
        <v>21026.45</v>
      </c>
      <c r="F987" s="9">
        <v>21359.0</v>
      </c>
      <c r="G987" s="9">
        <f t="shared" si="6"/>
        <v>21592.05</v>
      </c>
      <c r="H987" s="81">
        <f t="shared" si="5"/>
        <v>-1.391715932</v>
      </c>
      <c r="I987" s="62" t="str">
        <f t="shared" si="1"/>
        <v>CE</v>
      </c>
      <c r="J987" s="62">
        <f t="shared" si="2"/>
        <v>21400</v>
      </c>
      <c r="K987" s="9">
        <f t="shared" si="3"/>
        <v>-0.3167923425</v>
      </c>
      <c r="L987" s="113" t="s">
        <v>318</v>
      </c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 t="s">
        <v>316</v>
      </c>
      <c r="B988" s="35">
        <v>44012.0</v>
      </c>
      <c r="C988" s="9">
        <v>21524.3</v>
      </c>
      <c r="D988" s="9">
        <v>21650.5</v>
      </c>
      <c r="E988" s="9">
        <v>21212.0</v>
      </c>
      <c r="F988" s="9">
        <v>21370.15</v>
      </c>
      <c r="G988" s="9">
        <f t="shared" si="6"/>
        <v>21359</v>
      </c>
      <c r="H988" s="81">
        <f t="shared" si="5"/>
        <v>0.7739126364</v>
      </c>
      <c r="I988" s="62" t="str">
        <f t="shared" si="1"/>
        <v>PE</v>
      </c>
      <c r="J988" s="62">
        <f t="shared" si="2"/>
        <v>21400</v>
      </c>
      <c r="K988" s="9">
        <f t="shared" si="3"/>
        <v>0.7161673086</v>
      </c>
      <c r="L988" s="113" t="s">
        <v>320</v>
      </c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 t="s">
        <v>316</v>
      </c>
      <c r="B989" s="35">
        <v>44013.0</v>
      </c>
      <c r="C989" s="9">
        <v>21354.1</v>
      </c>
      <c r="D989" s="9">
        <v>22061.6</v>
      </c>
      <c r="E989" s="9">
        <v>21281.85</v>
      </c>
      <c r="F989" s="9">
        <v>21977.6</v>
      </c>
      <c r="G989" s="9">
        <f t="shared" si="6"/>
        <v>21370.15</v>
      </c>
      <c r="H989" s="81">
        <f t="shared" si="5"/>
        <v>-0.07510476061</v>
      </c>
      <c r="I989" s="62" t="str">
        <f t="shared" si="1"/>
        <v>CE</v>
      </c>
      <c r="J989" s="62">
        <f t="shared" si="2"/>
        <v>21500</v>
      </c>
      <c r="K989" s="9">
        <f t="shared" si="3"/>
        <v>-2.919813994</v>
      </c>
      <c r="L989" s="113" t="s">
        <v>322</v>
      </c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 t="s">
        <v>316</v>
      </c>
      <c r="B990" s="35">
        <v>44014.0</v>
      </c>
      <c r="C990" s="9">
        <v>22133.8</v>
      </c>
      <c r="D990" s="9">
        <v>22344.85</v>
      </c>
      <c r="E990" s="9">
        <v>21890.5</v>
      </c>
      <c r="F990" s="9">
        <v>21953.2</v>
      </c>
      <c r="G990" s="9">
        <f t="shared" si="6"/>
        <v>21977.6</v>
      </c>
      <c r="H990" s="81">
        <f t="shared" si="5"/>
        <v>0.7107236459</v>
      </c>
      <c r="I990" s="62" t="str">
        <f t="shared" si="1"/>
        <v>PE</v>
      </c>
      <c r="J990" s="62">
        <f t="shared" si="2"/>
        <v>22000</v>
      </c>
      <c r="K990" s="9">
        <f t="shared" si="3"/>
        <v>0.8159466517</v>
      </c>
      <c r="L990" s="113" t="s">
        <v>323</v>
      </c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 t="s">
        <v>316</v>
      </c>
      <c r="B991" s="35">
        <v>44015.0</v>
      </c>
      <c r="C991" s="9">
        <v>22101.75</v>
      </c>
      <c r="D991" s="9">
        <v>22130.3</v>
      </c>
      <c r="E991" s="9">
        <v>21768.0</v>
      </c>
      <c r="F991" s="9">
        <v>21852.4</v>
      </c>
      <c r="G991" s="9">
        <f t="shared" si="6"/>
        <v>21953.2</v>
      </c>
      <c r="H991" s="81">
        <f t="shared" si="5"/>
        <v>0.6766667274</v>
      </c>
      <c r="I991" s="62" t="str">
        <f t="shared" si="1"/>
        <v>PE</v>
      </c>
      <c r="J991" s="62">
        <f t="shared" si="2"/>
        <v>22000</v>
      </c>
      <c r="K991" s="9">
        <f t="shared" si="3"/>
        <v>1.128191207</v>
      </c>
      <c r="L991" s="113" t="s">
        <v>317</v>
      </c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 t="s">
        <v>316</v>
      </c>
      <c r="B992" s="35">
        <v>44018.0</v>
      </c>
      <c r="C992" s="9">
        <v>22270.95</v>
      </c>
      <c r="D992" s="9">
        <v>22399.25</v>
      </c>
      <c r="E992" s="9">
        <v>22171.05</v>
      </c>
      <c r="F992" s="9">
        <v>22198.95</v>
      </c>
      <c r="G992" s="9">
        <f t="shared" si="6"/>
        <v>21852.4</v>
      </c>
      <c r="H992" s="81">
        <f t="shared" si="5"/>
        <v>1.915350259</v>
      </c>
      <c r="I992" s="62" t="str">
        <f t="shared" si="1"/>
        <v>PE</v>
      </c>
      <c r="J992" s="62">
        <f t="shared" si="2"/>
        <v>22200</v>
      </c>
      <c r="K992" s="9">
        <f t="shared" si="3"/>
        <v>0.3232911034</v>
      </c>
      <c r="L992" s="113" t="s">
        <v>318</v>
      </c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 t="s">
        <v>316</v>
      </c>
      <c r="B993" s="35">
        <v>44019.0</v>
      </c>
      <c r="C993" s="9">
        <v>22254.3</v>
      </c>
      <c r="D993" s="9">
        <v>22674.5</v>
      </c>
      <c r="E993" s="9">
        <v>22040.35</v>
      </c>
      <c r="F993" s="9">
        <v>22628.0</v>
      </c>
      <c r="G993" s="9">
        <f t="shared" si="6"/>
        <v>22198.95</v>
      </c>
      <c r="H993" s="81">
        <f t="shared" si="5"/>
        <v>0.2493361172</v>
      </c>
      <c r="I993" s="62" t="str">
        <f t="shared" si="1"/>
        <v>PE</v>
      </c>
      <c r="J993" s="62">
        <f t="shared" si="2"/>
        <v>22200</v>
      </c>
      <c r="K993" s="9">
        <f t="shared" si="3"/>
        <v>-1.679226037</v>
      </c>
      <c r="L993" s="113" t="s">
        <v>320</v>
      </c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 t="s">
        <v>316</v>
      </c>
      <c r="B994" s="35">
        <v>44020.0</v>
      </c>
      <c r="C994" s="9">
        <v>22700.9</v>
      </c>
      <c r="D994" s="9">
        <v>23080.6</v>
      </c>
      <c r="E994" s="9">
        <v>22499.5</v>
      </c>
      <c r="F994" s="9">
        <v>22584.65</v>
      </c>
      <c r="G994" s="9">
        <f t="shared" si="6"/>
        <v>22628</v>
      </c>
      <c r="H994" s="81">
        <f t="shared" si="5"/>
        <v>0.3221672264</v>
      </c>
      <c r="I994" s="62" t="str">
        <f t="shared" si="1"/>
        <v>PE</v>
      </c>
      <c r="J994" s="62">
        <f t="shared" si="2"/>
        <v>22600</v>
      </c>
      <c r="K994" s="9">
        <f t="shared" si="3"/>
        <v>0.5120942341</v>
      </c>
      <c r="L994" s="113" t="s">
        <v>322</v>
      </c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 t="s">
        <v>316</v>
      </c>
      <c r="B995" s="35">
        <v>44021.0</v>
      </c>
      <c r="C995" s="9">
        <v>22753.15</v>
      </c>
      <c r="D995" s="9">
        <v>22998.3</v>
      </c>
      <c r="E995" s="9">
        <v>22673.4</v>
      </c>
      <c r="F995" s="9">
        <v>22907.2</v>
      </c>
      <c r="G995" s="9">
        <f t="shared" si="6"/>
        <v>22584.65</v>
      </c>
      <c r="H995" s="81">
        <f t="shared" si="5"/>
        <v>0.7460819627</v>
      </c>
      <c r="I995" s="62" t="str">
        <f t="shared" si="1"/>
        <v>PE</v>
      </c>
      <c r="J995" s="62">
        <f t="shared" si="2"/>
        <v>22700</v>
      </c>
      <c r="K995" s="9">
        <f t="shared" si="3"/>
        <v>-0.6770491119</v>
      </c>
      <c r="L995" s="113" t="s">
        <v>323</v>
      </c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 t="s">
        <v>316</v>
      </c>
      <c r="B996" s="35">
        <v>44022.0</v>
      </c>
      <c r="C996" s="9">
        <v>22720.95</v>
      </c>
      <c r="D996" s="9">
        <v>22835.2</v>
      </c>
      <c r="E996" s="9">
        <v>22320.05</v>
      </c>
      <c r="F996" s="9">
        <v>22398.45</v>
      </c>
      <c r="G996" s="9">
        <f t="shared" si="6"/>
        <v>22907.2</v>
      </c>
      <c r="H996" s="81">
        <f t="shared" si="5"/>
        <v>-0.8130631417</v>
      </c>
      <c r="I996" s="62" t="str">
        <f t="shared" si="1"/>
        <v>CE</v>
      </c>
      <c r="J996" s="62">
        <f t="shared" si="2"/>
        <v>22800</v>
      </c>
      <c r="K996" s="9">
        <f t="shared" si="3"/>
        <v>1.419394876</v>
      </c>
      <c r="L996" s="113" t="s">
        <v>317</v>
      </c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 t="s">
        <v>316</v>
      </c>
      <c r="B997" s="35">
        <v>44025.0</v>
      </c>
      <c r="C997" s="9">
        <v>22613.25</v>
      </c>
      <c r="D997" s="9">
        <v>22657.4</v>
      </c>
      <c r="E997" s="9">
        <v>21981.65</v>
      </c>
      <c r="F997" s="9">
        <v>22089.25</v>
      </c>
      <c r="G997" s="9">
        <f t="shared" si="6"/>
        <v>22398.45</v>
      </c>
      <c r="H997" s="81">
        <f t="shared" si="5"/>
        <v>0.9589949305</v>
      </c>
      <c r="I997" s="62" t="str">
        <f t="shared" si="1"/>
        <v>PE</v>
      </c>
      <c r="J997" s="62">
        <f t="shared" si="2"/>
        <v>22500</v>
      </c>
      <c r="K997" s="9">
        <f t="shared" si="3"/>
        <v>2.31722552</v>
      </c>
      <c r="L997" s="113" t="s">
        <v>318</v>
      </c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 t="s">
        <v>316</v>
      </c>
      <c r="B998" s="35">
        <v>44026.0</v>
      </c>
      <c r="C998" s="9">
        <v>21877.6</v>
      </c>
      <c r="D998" s="9">
        <v>21909.7</v>
      </c>
      <c r="E998" s="9">
        <v>21222.45</v>
      </c>
      <c r="F998" s="9">
        <v>21392.2</v>
      </c>
      <c r="G998" s="9">
        <f t="shared" si="6"/>
        <v>22089.25</v>
      </c>
      <c r="H998" s="81">
        <f t="shared" si="5"/>
        <v>-0.9581583802</v>
      </c>
      <c r="I998" s="62" t="str">
        <f t="shared" si="1"/>
        <v>CE</v>
      </c>
      <c r="J998" s="62">
        <f t="shared" si="2"/>
        <v>22000</v>
      </c>
      <c r="K998" s="9">
        <f t="shared" si="3"/>
        <v>2.218707719</v>
      </c>
      <c r="L998" s="113" t="s">
        <v>320</v>
      </c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 t="s">
        <v>316</v>
      </c>
      <c r="B999" s="35">
        <v>44027.0</v>
      </c>
      <c r="C999" s="9">
        <v>21634.25</v>
      </c>
      <c r="D999" s="9">
        <v>21935.5</v>
      </c>
      <c r="E999" s="9">
        <v>21230.55</v>
      </c>
      <c r="F999" s="9">
        <v>21340.75</v>
      </c>
      <c r="G999" s="9">
        <f t="shared" si="6"/>
        <v>21392.2</v>
      </c>
      <c r="H999" s="81">
        <f t="shared" si="5"/>
        <v>1.131487178</v>
      </c>
      <c r="I999" s="62" t="str">
        <f t="shared" si="1"/>
        <v>PE</v>
      </c>
      <c r="J999" s="62">
        <f t="shared" si="2"/>
        <v>21500</v>
      </c>
      <c r="K999" s="9">
        <f t="shared" si="3"/>
        <v>1.356645134</v>
      </c>
      <c r="L999" s="113" t="s">
        <v>322</v>
      </c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 t="s">
        <v>316</v>
      </c>
      <c r="B1000" s="35">
        <v>44028.0</v>
      </c>
      <c r="C1000" s="9">
        <v>21453.25</v>
      </c>
      <c r="D1000" s="9">
        <v>21671.25</v>
      </c>
      <c r="E1000" s="9">
        <v>21027.85</v>
      </c>
      <c r="F1000" s="9">
        <v>21597.15</v>
      </c>
      <c r="G1000" s="9">
        <f t="shared" si="6"/>
        <v>21340.75</v>
      </c>
      <c r="H1000" s="81">
        <f t="shared" si="5"/>
        <v>0.5271604794</v>
      </c>
      <c r="I1000" s="62" t="str">
        <f t="shared" si="1"/>
        <v>PE</v>
      </c>
      <c r="J1000" s="62">
        <f t="shared" si="2"/>
        <v>21400</v>
      </c>
      <c r="K1000" s="9">
        <f t="shared" si="3"/>
        <v>-0.6707608404</v>
      </c>
      <c r="L1000" s="113" t="s">
        <v>323</v>
      </c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>
      <c r="A1001" s="9" t="s">
        <v>316</v>
      </c>
      <c r="B1001" s="35">
        <v>44029.0</v>
      </c>
      <c r="C1001" s="9">
        <v>21608.05</v>
      </c>
      <c r="D1001" s="9">
        <v>22065.0</v>
      </c>
      <c r="E1001" s="9">
        <v>21550.8</v>
      </c>
      <c r="F1001" s="9">
        <v>21966.8</v>
      </c>
      <c r="G1001" s="9">
        <f t="shared" si="6"/>
        <v>21597.15</v>
      </c>
      <c r="H1001" s="81">
        <f t="shared" si="5"/>
        <v>0.05046962215</v>
      </c>
      <c r="I1001" s="62" t="str">
        <f t="shared" si="1"/>
        <v>PE</v>
      </c>
      <c r="J1001" s="62">
        <f t="shared" si="2"/>
        <v>21500</v>
      </c>
      <c r="K1001" s="9">
        <f t="shared" si="3"/>
        <v>-1.660260875</v>
      </c>
      <c r="L1001" s="114">
        <f t="shared" ref="L1001:L1014" si="7">B1001</f>
        <v>44029</v>
      </c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5.75" customHeight="1">
      <c r="A1002" s="9" t="s">
        <v>316</v>
      </c>
      <c r="B1002" s="35">
        <v>44032.0</v>
      </c>
      <c r="C1002" s="9">
        <v>22307.3</v>
      </c>
      <c r="D1002" s="9">
        <v>22520.45</v>
      </c>
      <c r="E1002" s="9">
        <v>22187.8</v>
      </c>
      <c r="F1002" s="9">
        <v>22321.85</v>
      </c>
      <c r="G1002" s="9">
        <f t="shared" si="6"/>
        <v>21966.8</v>
      </c>
      <c r="H1002" s="81">
        <f t="shared" si="5"/>
        <v>1.550066464</v>
      </c>
      <c r="I1002" s="62" t="str">
        <f t="shared" si="1"/>
        <v>PE</v>
      </c>
      <c r="J1002" s="62">
        <f t="shared" si="2"/>
        <v>22200</v>
      </c>
      <c r="K1002" s="9">
        <f t="shared" si="3"/>
        <v>-0.065225285</v>
      </c>
      <c r="L1002" s="114">
        <f t="shared" si="7"/>
        <v>44032</v>
      </c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5.75" customHeight="1">
      <c r="A1003" s="9" t="s">
        <v>316</v>
      </c>
      <c r="B1003" s="35">
        <v>44033.0</v>
      </c>
      <c r="C1003" s="9">
        <v>22639.85</v>
      </c>
      <c r="D1003" s="9">
        <v>22861.9</v>
      </c>
      <c r="E1003" s="9">
        <v>22597.95</v>
      </c>
      <c r="F1003" s="9">
        <v>22782.0</v>
      </c>
      <c r="G1003" s="9">
        <f t="shared" si="6"/>
        <v>22321.85</v>
      </c>
      <c r="H1003" s="81">
        <f t="shared" si="5"/>
        <v>1.424613103</v>
      </c>
      <c r="I1003" s="62" t="str">
        <f t="shared" si="1"/>
        <v>PE</v>
      </c>
      <c r="J1003" s="62">
        <f t="shared" si="2"/>
        <v>22500</v>
      </c>
      <c r="K1003" s="9">
        <f t="shared" si="3"/>
        <v>-0.6278751847</v>
      </c>
      <c r="L1003" s="114">
        <f t="shared" si="7"/>
        <v>44033</v>
      </c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5.75" customHeight="1">
      <c r="A1004" s="9" t="s">
        <v>316</v>
      </c>
      <c r="B1004" s="35">
        <v>44034.0</v>
      </c>
      <c r="C1004" s="9">
        <v>23159.0</v>
      </c>
      <c r="D1004" s="9">
        <v>23211.35</v>
      </c>
      <c r="E1004" s="9">
        <v>22658.2</v>
      </c>
      <c r="F1004" s="9">
        <v>22882.6</v>
      </c>
      <c r="G1004" s="9">
        <f t="shared" si="6"/>
        <v>22782</v>
      </c>
      <c r="H1004" s="81">
        <f t="shared" si="5"/>
        <v>1.654815205</v>
      </c>
      <c r="I1004" s="62" t="str">
        <f t="shared" si="1"/>
        <v>PE</v>
      </c>
      <c r="J1004" s="62">
        <f t="shared" si="2"/>
        <v>23100</v>
      </c>
      <c r="K1004" s="9">
        <f t="shared" si="3"/>
        <v>1.193488493</v>
      </c>
      <c r="L1004" s="114">
        <f t="shared" si="7"/>
        <v>44034</v>
      </c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5.75" customHeight="1">
      <c r="A1005" s="9" t="s">
        <v>316</v>
      </c>
      <c r="B1005" s="35">
        <v>44035.0</v>
      </c>
      <c r="C1005" s="9">
        <v>22854.85</v>
      </c>
      <c r="D1005" s="9">
        <v>23122.35</v>
      </c>
      <c r="E1005" s="9">
        <v>22734.9</v>
      </c>
      <c r="F1005" s="9">
        <v>23083.9</v>
      </c>
      <c r="G1005" s="9">
        <f t="shared" si="6"/>
        <v>22882.6</v>
      </c>
      <c r="H1005" s="81">
        <f t="shared" si="5"/>
        <v>-0.1212711842</v>
      </c>
      <c r="I1005" s="62" t="str">
        <f t="shared" si="1"/>
        <v>CE</v>
      </c>
      <c r="J1005" s="62">
        <f t="shared" si="2"/>
        <v>23000</v>
      </c>
      <c r="K1005" s="9">
        <f t="shared" si="3"/>
        <v>-1.002194283</v>
      </c>
      <c r="L1005" s="114">
        <f t="shared" si="7"/>
        <v>44035</v>
      </c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5.75" customHeight="1">
      <c r="A1006" s="9" t="s">
        <v>316</v>
      </c>
      <c r="B1006" s="35">
        <v>44036.0</v>
      </c>
      <c r="C1006" s="9">
        <v>22853.2</v>
      </c>
      <c r="D1006" s="9">
        <v>22854.05</v>
      </c>
      <c r="E1006" s="9">
        <v>22417.2</v>
      </c>
      <c r="F1006" s="9">
        <v>22662.05</v>
      </c>
      <c r="G1006" s="9">
        <f t="shared" si="6"/>
        <v>23083.9</v>
      </c>
      <c r="H1006" s="81">
        <f t="shared" si="5"/>
        <v>-0.9993978487</v>
      </c>
      <c r="I1006" s="62" t="str">
        <f t="shared" si="1"/>
        <v>CE</v>
      </c>
      <c r="J1006" s="62">
        <f t="shared" si="2"/>
        <v>23000</v>
      </c>
      <c r="K1006" s="9">
        <f t="shared" si="3"/>
        <v>0.8364255334</v>
      </c>
      <c r="L1006" s="114">
        <f t="shared" si="7"/>
        <v>44036</v>
      </c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5.75" customHeight="1">
      <c r="A1007" s="9" t="s">
        <v>316</v>
      </c>
      <c r="B1007" s="35">
        <v>44039.0</v>
      </c>
      <c r="C1007" s="9">
        <v>22664.6</v>
      </c>
      <c r="D1007" s="9">
        <v>22668.05</v>
      </c>
      <c r="E1007" s="9">
        <v>21801.35</v>
      </c>
      <c r="F1007" s="9">
        <v>21848.75</v>
      </c>
      <c r="G1007" s="9">
        <f t="shared" si="6"/>
        <v>22662.05</v>
      </c>
      <c r="H1007" s="81">
        <f t="shared" si="5"/>
        <v>0.01125229183</v>
      </c>
      <c r="I1007" s="62" t="str">
        <f t="shared" si="1"/>
        <v>PE</v>
      </c>
      <c r="J1007" s="62">
        <f t="shared" si="2"/>
        <v>22600</v>
      </c>
      <c r="K1007" s="9">
        <f t="shared" si="3"/>
        <v>3.59966644</v>
      </c>
      <c r="L1007" s="114">
        <f t="shared" si="7"/>
        <v>44039</v>
      </c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15.75" customHeight="1">
      <c r="A1008" s="9" t="s">
        <v>316</v>
      </c>
      <c r="B1008" s="35">
        <v>44040.0</v>
      </c>
      <c r="C1008" s="9">
        <v>21940.15</v>
      </c>
      <c r="D1008" s="9">
        <v>22233.0</v>
      </c>
      <c r="E1008" s="9">
        <v>21611.4</v>
      </c>
      <c r="F1008" s="9">
        <v>22105.2</v>
      </c>
      <c r="G1008" s="9">
        <f t="shared" si="6"/>
        <v>21848.75</v>
      </c>
      <c r="H1008" s="81">
        <f t="shared" si="5"/>
        <v>0.4183305681</v>
      </c>
      <c r="I1008" s="62" t="str">
        <f t="shared" si="1"/>
        <v>PE</v>
      </c>
      <c r="J1008" s="62">
        <f t="shared" si="2"/>
        <v>21800</v>
      </c>
      <c r="K1008" s="9">
        <f t="shared" si="3"/>
        <v>-0.7522737994</v>
      </c>
      <c r="L1008" s="114">
        <f t="shared" si="7"/>
        <v>44040</v>
      </c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15.75" customHeight="1">
      <c r="A1009" s="9" t="s">
        <v>316</v>
      </c>
      <c r="B1009" s="35">
        <v>44041.0</v>
      </c>
      <c r="C1009" s="9">
        <v>22075.0</v>
      </c>
      <c r="D1009" s="9">
        <v>22346.4</v>
      </c>
      <c r="E1009" s="9">
        <v>21906.35</v>
      </c>
      <c r="F1009" s="9">
        <v>22076.6</v>
      </c>
      <c r="G1009" s="9">
        <f t="shared" si="6"/>
        <v>22105.2</v>
      </c>
      <c r="H1009" s="81">
        <f t="shared" si="5"/>
        <v>-0.136619438</v>
      </c>
      <c r="I1009" s="62" t="str">
        <f t="shared" si="1"/>
        <v>CE</v>
      </c>
      <c r="J1009" s="62">
        <f t="shared" si="2"/>
        <v>22200</v>
      </c>
      <c r="K1009" s="9">
        <f t="shared" si="3"/>
        <v>-0.00724801812</v>
      </c>
      <c r="L1009" s="114">
        <f t="shared" si="7"/>
        <v>44041</v>
      </c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ht="15.75" customHeight="1">
      <c r="A1010" s="9" t="s">
        <v>316</v>
      </c>
      <c r="B1010" s="35">
        <v>44042.0</v>
      </c>
      <c r="C1010" s="9">
        <v>22195.05</v>
      </c>
      <c r="D1010" s="9">
        <v>22252.6</v>
      </c>
      <c r="E1010" s="9">
        <v>21580.15</v>
      </c>
      <c r="F1010" s="9">
        <v>21646.85</v>
      </c>
      <c r="G1010" s="9">
        <f t="shared" si="6"/>
        <v>22076.6</v>
      </c>
      <c r="H1010" s="81">
        <f t="shared" si="5"/>
        <v>0.5365409529</v>
      </c>
      <c r="I1010" s="62" t="str">
        <f t="shared" si="1"/>
        <v>PE</v>
      </c>
      <c r="J1010" s="62">
        <f t="shared" si="2"/>
        <v>22100</v>
      </c>
      <c r="K1010" s="9">
        <f t="shared" si="3"/>
        <v>2.469920095</v>
      </c>
      <c r="L1010" s="114">
        <f t="shared" si="7"/>
        <v>44042</v>
      </c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ht="15.75" customHeight="1">
      <c r="A1011" s="9" t="s">
        <v>316</v>
      </c>
      <c r="B1011" s="35">
        <v>44043.0</v>
      </c>
      <c r="C1011" s="9">
        <v>21730.55</v>
      </c>
      <c r="D1011" s="9">
        <v>21806.95</v>
      </c>
      <c r="E1011" s="9">
        <v>21375.0</v>
      </c>
      <c r="F1011" s="9">
        <v>21640.05</v>
      </c>
      <c r="G1011" s="9">
        <f t="shared" si="6"/>
        <v>21646.85</v>
      </c>
      <c r="H1011" s="81">
        <f t="shared" si="5"/>
        <v>0.3866613387</v>
      </c>
      <c r="I1011" s="62" t="str">
        <f t="shared" si="1"/>
        <v>PE</v>
      </c>
      <c r="J1011" s="62">
        <f t="shared" si="2"/>
        <v>21600</v>
      </c>
      <c r="K1011" s="9">
        <f t="shared" si="3"/>
        <v>0.4164643785</v>
      </c>
      <c r="L1011" s="114">
        <f t="shared" si="7"/>
        <v>44043</v>
      </c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ht="15.75" customHeight="1">
      <c r="A1012" s="9" t="s">
        <v>316</v>
      </c>
      <c r="B1012" s="35">
        <v>44046.0</v>
      </c>
      <c r="C1012" s="9">
        <v>21543.8</v>
      </c>
      <c r="D1012" s="9">
        <v>21543.8</v>
      </c>
      <c r="E1012" s="9">
        <v>21031.45</v>
      </c>
      <c r="F1012" s="9">
        <v>21072.1</v>
      </c>
      <c r="G1012" s="9">
        <f t="shared" si="6"/>
        <v>21640.05</v>
      </c>
      <c r="H1012" s="81">
        <f t="shared" si="5"/>
        <v>-0.4447771609</v>
      </c>
      <c r="I1012" s="62" t="str">
        <f t="shared" si="1"/>
        <v>CE</v>
      </c>
      <c r="J1012" s="62">
        <f t="shared" si="2"/>
        <v>21600</v>
      </c>
      <c r="K1012" s="9">
        <f t="shared" si="3"/>
        <v>2.189493033</v>
      </c>
      <c r="L1012" s="114">
        <f t="shared" si="7"/>
        <v>44046</v>
      </c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ht="15.75" customHeight="1">
      <c r="A1013" s="9" t="s">
        <v>316</v>
      </c>
      <c r="B1013" s="35">
        <v>44047.0</v>
      </c>
      <c r="C1013" s="9">
        <v>21248.25</v>
      </c>
      <c r="D1013" s="9">
        <v>21576.35</v>
      </c>
      <c r="E1013" s="9">
        <v>21057.75</v>
      </c>
      <c r="F1013" s="9">
        <v>21490.5</v>
      </c>
      <c r="G1013" s="9">
        <f t="shared" si="6"/>
        <v>21072.1</v>
      </c>
      <c r="H1013" s="81">
        <f t="shared" si="5"/>
        <v>0.835939465</v>
      </c>
      <c r="I1013" s="62" t="str">
        <f t="shared" si="1"/>
        <v>PE</v>
      </c>
      <c r="J1013" s="62">
        <f t="shared" si="2"/>
        <v>21100</v>
      </c>
      <c r="K1013" s="9">
        <f t="shared" si="3"/>
        <v>-1.14009389</v>
      </c>
      <c r="L1013" s="114">
        <f t="shared" si="7"/>
        <v>44047</v>
      </c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ht="15.75" customHeight="1">
      <c r="A1014" s="9" t="s">
        <v>316</v>
      </c>
      <c r="B1014" s="35">
        <v>44048.0</v>
      </c>
      <c r="C1014" s="9">
        <v>21686.85</v>
      </c>
      <c r="D1014" s="9">
        <v>21936.5</v>
      </c>
      <c r="E1014" s="9">
        <v>21448.4</v>
      </c>
      <c r="F1014" s="9">
        <v>21509.95</v>
      </c>
      <c r="G1014" s="9">
        <f t="shared" si="6"/>
        <v>21490.5</v>
      </c>
      <c r="H1014" s="81">
        <f t="shared" si="5"/>
        <v>0.913659524</v>
      </c>
      <c r="I1014" s="62" t="str">
        <f t="shared" si="1"/>
        <v>PE</v>
      </c>
      <c r="J1014" s="62">
        <f t="shared" si="2"/>
        <v>21600</v>
      </c>
      <c r="K1014" s="9">
        <f t="shared" si="3"/>
        <v>0.815701681</v>
      </c>
      <c r="L1014" s="114">
        <f t="shared" si="7"/>
        <v>44048</v>
      </c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ht="15.75" customHeight="1">
      <c r="A1015" s="9" t="s">
        <v>316</v>
      </c>
      <c r="B1015" s="35">
        <v>44049.0</v>
      </c>
      <c r="C1015" s="9">
        <v>21644.25</v>
      </c>
      <c r="D1015" s="9">
        <v>21926.55</v>
      </c>
      <c r="E1015" s="9">
        <v>21370.3</v>
      </c>
      <c r="F1015" s="9">
        <v>21642.6</v>
      </c>
      <c r="G1015" s="9">
        <f t="shared" si="6"/>
        <v>21509.95</v>
      </c>
      <c r="H1015" s="81">
        <f t="shared" si="5"/>
        <v>0.6243622138</v>
      </c>
      <c r="I1015" s="62" t="str">
        <f t="shared" si="1"/>
        <v>PE</v>
      </c>
      <c r="J1015" s="62">
        <f t="shared" si="2"/>
        <v>21500</v>
      </c>
      <c r="K1015" s="9">
        <f t="shared" si="3"/>
        <v>0.00762327177</v>
      </c>
      <c r="L1015" s="9" t="s">
        <v>323</v>
      </c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ht="15.75" customHeight="1">
      <c r="A1016" s="9" t="s">
        <v>316</v>
      </c>
      <c r="B1016" s="35">
        <v>44050.0</v>
      </c>
      <c r="C1016" s="9">
        <v>21620.25</v>
      </c>
      <c r="D1016" s="9">
        <v>21787.25</v>
      </c>
      <c r="E1016" s="9">
        <v>21451.3</v>
      </c>
      <c r="F1016" s="9">
        <v>21754.0</v>
      </c>
      <c r="G1016" s="9">
        <f t="shared" si="6"/>
        <v>21642.6</v>
      </c>
      <c r="H1016" s="81">
        <f t="shared" si="5"/>
        <v>-0.1032685537</v>
      </c>
      <c r="I1016" s="62" t="str">
        <f t="shared" si="1"/>
        <v>CE</v>
      </c>
      <c r="J1016" s="62">
        <f t="shared" si="2"/>
        <v>21700</v>
      </c>
      <c r="K1016" s="9">
        <f t="shared" si="3"/>
        <v>-0.6186329945</v>
      </c>
      <c r="L1016" s="9" t="s">
        <v>317</v>
      </c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ht="15.75" customHeight="1">
      <c r="A1017" s="9" t="s">
        <v>316</v>
      </c>
      <c r="B1017" s="35">
        <v>44053.0</v>
      </c>
      <c r="C1017" s="9">
        <v>21824.9</v>
      </c>
      <c r="D1017" s="9">
        <v>22071.95</v>
      </c>
      <c r="E1017" s="9">
        <v>21795.1</v>
      </c>
      <c r="F1017" s="9">
        <v>21900.25</v>
      </c>
      <c r="G1017" s="9">
        <f t="shared" si="6"/>
        <v>21754</v>
      </c>
      <c r="H1017" s="81">
        <f t="shared" si="5"/>
        <v>0.3259170727</v>
      </c>
      <c r="I1017" s="62" t="str">
        <f t="shared" si="1"/>
        <v>PE</v>
      </c>
      <c r="J1017" s="62">
        <f t="shared" si="2"/>
        <v>21700</v>
      </c>
      <c r="K1017" s="9">
        <f t="shared" si="3"/>
        <v>-0.3452478591</v>
      </c>
      <c r="L1017" s="9" t="s">
        <v>318</v>
      </c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ht="15.75" customHeight="1">
      <c r="A1018" s="9" t="s">
        <v>316</v>
      </c>
      <c r="B1018" s="35">
        <v>44054.0</v>
      </c>
      <c r="C1018" s="9">
        <v>22050.2</v>
      </c>
      <c r="D1018" s="9">
        <v>22277.6</v>
      </c>
      <c r="E1018" s="9">
        <v>22039.85</v>
      </c>
      <c r="F1018" s="9">
        <v>22227.2</v>
      </c>
      <c r="G1018" s="9">
        <f t="shared" si="6"/>
        <v>21900.25</v>
      </c>
      <c r="H1018" s="81">
        <f t="shared" si="5"/>
        <v>0.6846953802</v>
      </c>
      <c r="I1018" s="62" t="str">
        <f t="shared" si="1"/>
        <v>PE</v>
      </c>
      <c r="J1018" s="62">
        <f t="shared" si="2"/>
        <v>22000</v>
      </c>
      <c r="K1018" s="9">
        <f t="shared" si="3"/>
        <v>-0.8027138076</v>
      </c>
      <c r="L1018" s="9" t="s">
        <v>320</v>
      </c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ht="15.75" customHeight="1">
      <c r="A1019" s="9" t="s">
        <v>316</v>
      </c>
      <c r="B1019" s="35">
        <v>44055.0</v>
      </c>
      <c r="C1019" s="9">
        <v>22135.95</v>
      </c>
      <c r="D1019" s="9">
        <v>22326.55</v>
      </c>
      <c r="E1019" s="9">
        <v>21990.2</v>
      </c>
      <c r="F1019" s="9">
        <v>22264.0</v>
      </c>
      <c r="G1019" s="9">
        <f t="shared" si="6"/>
        <v>22227.2</v>
      </c>
      <c r="H1019" s="81">
        <f t="shared" si="5"/>
        <v>-0.4105330406</v>
      </c>
      <c r="I1019" s="62" t="str">
        <f t="shared" si="1"/>
        <v>CE</v>
      </c>
      <c r="J1019" s="62">
        <f t="shared" si="2"/>
        <v>22200</v>
      </c>
      <c r="K1019" s="9">
        <f t="shared" si="3"/>
        <v>-0.5784707681</v>
      </c>
      <c r="L1019" s="9" t="s">
        <v>322</v>
      </c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ht="15.75" customHeight="1">
      <c r="A1020" s="9" t="s">
        <v>316</v>
      </c>
      <c r="B1020" s="35">
        <v>44056.0</v>
      </c>
      <c r="C1020" s="9">
        <v>22395.2</v>
      </c>
      <c r="D1020" s="9">
        <v>22439.95</v>
      </c>
      <c r="E1020" s="9">
        <v>22139.6</v>
      </c>
      <c r="F1020" s="9">
        <v>22196.35</v>
      </c>
      <c r="G1020" s="9">
        <f t="shared" si="6"/>
        <v>22264</v>
      </c>
      <c r="H1020" s="81">
        <f t="shared" si="5"/>
        <v>0.5892921308</v>
      </c>
      <c r="I1020" s="62" t="str">
        <f t="shared" si="1"/>
        <v>PE</v>
      </c>
      <c r="J1020" s="62">
        <f t="shared" si="2"/>
        <v>22300</v>
      </c>
      <c r="K1020" s="9">
        <f t="shared" si="3"/>
        <v>0.8879134815</v>
      </c>
      <c r="L1020" s="9" t="s">
        <v>323</v>
      </c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ht="15.75" customHeight="1">
      <c r="A1021" s="9" t="s">
        <v>316</v>
      </c>
      <c r="B1021" s="35">
        <v>44057.0</v>
      </c>
      <c r="C1021" s="9">
        <v>22334.95</v>
      </c>
      <c r="D1021" s="9">
        <v>22334.95</v>
      </c>
      <c r="E1021" s="9">
        <v>21459.1</v>
      </c>
      <c r="F1021" s="9">
        <v>21679.4</v>
      </c>
      <c r="G1021" s="9">
        <f t="shared" si="6"/>
        <v>22196.35</v>
      </c>
      <c r="H1021" s="81">
        <f t="shared" si="5"/>
        <v>0.6244269891</v>
      </c>
      <c r="I1021" s="62" t="str">
        <f t="shared" si="1"/>
        <v>PE</v>
      </c>
      <c r="J1021" s="62">
        <f t="shared" si="2"/>
        <v>22200</v>
      </c>
      <c r="K1021" s="9">
        <f t="shared" si="3"/>
        <v>2.935086042</v>
      </c>
      <c r="L1021" s="9" t="s">
        <v>317</v>
      </c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ht="15.75" customHeight="1">
      <c r="A1022" s="9" t="s">
        <v>316</v>
      </c>
      <c r="B1022" s="35">
        <v>44060.0</v>
      </c>
      <c r="C1022" s="9">
        <v>21906.95</v>
      </c>
      <c r="D1022" s="9">
        <v>21909.4</v>
      </c>
      <c r="E1022" s="9">
        <v>21403.15</v>
      </c>
      <c r="F1022" s="9">
        <v>21700.85</v>
      </c>
      <c r="G1022" s="9">
        <f t="shared" si="6"/>
        <v>21679.4</v>
      </c>
      <c r="H1022" s="81">
        <f t="shared" si="5"/>
        <v>1.049613919</v>
      </c>
      <c r="I1022" s="62" t="str">
        <f t="shared" si="1"/>
        <v>PE</v>
      </c>
      <c r="J1022" s="62">
        <f t="shared" si="2"/>
        <v>21800</v>
      </c>
      <c r="K1022" s="9">
        <f t="shared" si="3"/>
        <v>0.9407973269</v>
      </c>
      <c r="L1022" s="9" t="s">
        <v>318</v>
      </c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ht="15.75" customHeight="1">
      <c r="A1023" s="9" t="s">
        <v>316</v>
      </c>
      <c r="B1023" s="35">
        <v>44061.0</v>
      </c>
      <c r="C1023" s="9">
        <v>21702.0</v>
      </c>
      <c r="D1023" s="9">
        <v>22227.75</v>
      </c>
      <c r="E1023" s="9">
        <v>21629.4</v>
      </c>
      <c r="F1023" s="9">
        <v>22170.6</v>
      </c>
      <c r="G1023" s="9">
        <f t="shared" si="6"/>
        <v>21700.85</v>
      </c>
      <c r="H1023" s="81">
        <f t="shared" si="5"/>
        <v>0.005299331593</v>
      </c>
      <c r="I1023" s="62" t="str">
        <f t="shared" si="1"/>
        <v>PE</v>
      </c>
      <c r="J1023" s="62">
        <f t="shared" si="2"/>
        <v>21600</v>
      </c>
      <c r="K1023" s="9">
        <f t="shared" si="3"/>
        <v>-2.159247996</v>
      </c>
      <c r="L1023" s="9" t="s">
        <v>320</v>
      </c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ht="15.75" customHeight="1">
      <c r="A1024" s="9" t="s">
        <v>316</v>
      </c>
      <c r="B1024" s="35">
        <v>44062.0</v>
      </c>
      <c r="C1024" s="9">
        <v>22315.4</v>
      </c>
      <c r="D1024" s="9">
        <v>22419.35</v>
      </c>
      <c r="E1024" s="9">
        <v>22234.25</v>
      </c>
      <c r="F1024" s="9">
        <v>22285.9</v>
      </c>
      <c r="G1024" s="9">
        <f t="shared" si="6"/>
        <v>22170.6</v>
      </c>
      <c r="H1024" s="81">
        <f t="shared" si="5"/>
        <v>0.6531171912</v>
      </c>
      <c r="I1024" s="62" t="str">
        <f t="shared" si="1"/>
        <v>PE</v>
      </c>
      <c r="J1024" s="62">
        <f t="shared" si="2"/>
        <v>22200</v>
      </c>
      <c r="K1024" s="9">
        <f t="shared" si="3"/>
        <v>0.1321957034</v>
      </c>
      <c r="L1024" s="9" t="s">
        <v>322</v>
      </c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ht="15.75" customHeight="1">
      <c r="A1025" s="9" t="s">
        <v>316</v>
      </c>
      <c r="B1025" s="35">
        <v>44063.0</v>
      </c>
      <c r="C1025" s="9">
        <v>21989.9</v>
      </c>
      <c r="D1025" s="9">
        <v>22079.9</v>
      </c>
      <c r="E1025" s="9">
        <v>21886.7</v>
      </c>
      <c r="F1025" s="9">
        <v>21999.45</v>
      </c>
      <c r="G1025" s="9">
        <f t="shared" si="6"/>
        <v>22285.9</v>
      </c>
      <c r="H1025" s="81">
        <f t="shared" si="5"/>
        <v>-1.32819406</v>
      </c>
      <c r="I1025" s="62" t="str">
        <f t="shared" si="1"/>
        <v>CE</v>
      </c>
      <c r="J1025" s="62">
        <f t="shared" si="2"/>
        <v>22100</v>
      </c>
      <c r="K1025" s="9">
        <f t="shared" si="3"/>
        <v>-0.04342902878</v>
      </c>
      <c r="L1025" s="9" t="s">
        <v>323</v>
      </c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ht="15.75" customHeight="1">
      <c r="A1026" s="9" t="s">
        <v>316</v>
      </c>
      <c r="B1026" s="35">
        <v>44064.0</v>
      </c>
      <c r="C1026" s="9">
        <v>22190.7</v>
      </c>
      <c r="D1026" s="9">
        <v>22344.05</v>
      </c>
      <c r="E1026" s="9">
        <v>22165.05</v>
      </c>
      <c r="F1026" s="9">
        <v>22299.6</v>
      </c>
      <c r="G1026" s="9">
        <f t="shared" si="6"/>
        <v>21999.45</v>
      </c>
      <c r="H1026" s="81">
        <f t="shared" si="5"/>
        <v>0.8693399153</v>
      </c>
      <c r="I1026" s="62" t="str">
        <f t="shared" si="1"/>
        <v>PE</v>
      </c>
      <c r="J1026" s="62">
        <f t="shared" si="2"/>
        <v>22100</v>
      </c>
      <c r="K1026" s="9">
        <f t="shared" si="3"/>
        <v>-0.4907461234</v>
      </c>
      <c r="L1026" s="9" t="s">
        <v>317</v>
      </c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ht="15.75" customHeight="1">
      <c r="A1027" s="9" t="s">
        <v>316</v>
      </c>
      <c r="B1027" s="35">
        <v>44067.0</v>
      </c>
      <c r="C1027" s="9">
        <v>22436.85</v>
      </c>
      <c r="D1027" s="9">
        <v>22897.5</v>
      </c>
      <c r="E1027" s="9">
        <v>22410.05</v>
      </c>
      <c r="F1027" s="9">
        <v>22833.0</v>
      </c>
      <c r="G1027" s="9">
        <f t="shared" si="6"/>
        <v>22299.6</v>
      </c>
      <c r="H1027" s="81">
        <f t="shared" si="5"/>
        <v>0.6154818921</v>
      </c>
      <c r="I1027" s="62" t="str">
        <f t="shared" si="1"/>
        <v>PE</v>
      </c>
      <c r="J1027" s="62">
        <f t="shared" si="2"/>
        <v>22300</v>
      </c>
      <c r="K1027" s="9">
        <f t="shared" si="3"/>
        <v>-1.76562218</v>
      </c>
      <c r="L1027" s="9" t="s">
        <v>318</v>
      </c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ht="15.75" customHeight="1">
      <c r="A1028" s="9" t="s">
        <v>316</v>
      </c>
      <c r="B1028" s="35">
        <v>44068.0</v>
      </c>
      <c r="C1028" s="9">
        <v>22973.4</v>
      </c>
      <c r="D1028" s="9">
        <v>23180.3</v>
      </c>
      <c r="E1028" s="9">
        <v>22857.9</v>
      </c>
      <c r="F1028" s="9">
        <v>23092.15</v>
      </c>
      <c r="G1028" s="9">
        <f t="shared" si="6"/>
        <v>22833</v>
      </c>
      <c r="H1028" s="81">
        <f t="shared" si="5"/>
        <v>0.6148994876</v>
      </c>
      <c r="I1028" s="62" t="str">
        <f t="shared" si="1"/>
        <v>PE</v>
      </c>
      <c r="J1028" s="62">
        <f t="shared" si="2"/>
        <v>22900</v>
      </c>
      <c r="K1028" s="9">
        <f t="shared" si="3"/>
        <v>-0.5169021564</v>
      </c>
      <c r="L1028" s="9" t="s">
        <v>320</v>
      </c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ht="15.75" customHeight="1">
      <c r="A1029" s="9" t="s">
        <v>316</v>
      </c>
      <c r="B1029" s="35">
        <v>44069.0</v>
      </c>
      <c r="C1029" s="9">
        <v>23175.55</v>
      </c>
      <c r="D1029" s="9">
        <v>23453.4</v>
      </c>
      <c r="E1029" s="9">
        <v>23093.15</v>
      </c>
      <c r="F1029" s="9">
        <v>23414.2</v>
      </c>
      <c r="G1029" s="9">
        <f t="shared" si="6"/>
        <v>23092.15</v>
      </c>
      <c r="H1029" s="81">
        <f t="shared" si="5"/>
        <v>0.3611616935</v>
      </c>
      <c r="I1029" s="62" t="str">
        <f t="shared" si="1"/>
        <v>PE</v>
      </c>
      <c r="J1029" s="62">
        <f t="shared" si="2"/>
        <v>23100</v>
      </c>
      <c r="K1029" s="9">
        <f t="shared" si="3"/>
        <v>-1.029749024</v>
      </c>
      <c r="L1029" s="9" t="s">
        <v>322</v>
      </c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ht="15.75" customHeight="1">
      <c r="A1030" s="9" t="s">
        <v>316</v>
      </c>
      <c r="B1030" s="35">
        <v>44070.0</v>
      </c>
      <c r="C1030" s="9">
        <v>23511.45</v>
      </c>
      <c r="D1030" s="9">
        <v>23704.05</v>
      </c>
      <c r="E1030" s="9">
        <v>23464.15</v>
      </c>
      <c r="F1030" s="9">
        <v>23600.35</v>
      </c>
      <c r="G1030" s="9">
        <f t="shared" si="6"/>
        <v>23414.2</v>
      </c>
      <c r="H1030" s="81">
        <f t="shared" si="5"/>
        <v>0.4153462429</v>
      </c>
      <c r="I1030" s="62" t="str">
        <f t="shared" si="1"/>
        <v>PE</v>
      </c>
      <c r="J1030" s="62">
        <f t="shared" si="2"/>
        <v>23400</v>
      </c>
      <c r="K1030" s="9">
        <f t="shared" si="3"/>
        <v>-0.3781136425</v>
      </c>
      <c r="L1030" s="9" t="s">
        <v>323</v>
      </c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ht="15.75" customHeight="1">
      <c r="A1031" s="9" t="s">
        <v>316</v>
      </c>
      <c r="B1031" s="35">
        <v>44071.0</v>
      </c>
      <c r="C1031" s="9">
        <v>23635.3</v>
      </c>
      <c r="D1031" s="9">
        <v>24611.8</v>
      </c>
      <c r="E1031" s="9">
        <v>23599.2</v>
      </c>
      <c r="F1031" s="9">
        <v>24523.8</v>
      </c>
      <c r="G1031" s="9">
        <f t="shared" si="6"/>
        <v>23600.35</v>
      </c>
      <c r="H1031" s="81">
        <f t="shared" si="5"/>
        <v>0.1480910241</v>
      </c>
      <c r="I1031" s="62" t="str">
        <f t="shared" si="1"/>
        <v>PE</v>
      </c>
      <c r="J1031" s="62">
        <f t="shared" si="2"/>
        <v>23500</v>
      </c>
      <c r="K1031" s="9">
        <f t="shared" si="3"/>
        <v>-3.759207626</v>
      </c>
      <c r="L1031" s="9" t="s">
        <v>317</v>
      </c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ht="15.75" customHeight="1">
      <c r="A1032" s="9" t="s">
        <v>316</v>
      </c>
      <c r="B1032" s="35">
        <v>44074.0</v>
      </c>
      <c r="C1032" s="9">
        <v>25038.8</v>
      </c>
      <c r="D1032" s="9">
        <v>25232.6</v>
      </c>
      <c r="E1032" s="9">
        <v>23385.3</v>
      </c>
      <c r="F1032" s="9">
        <v>23754.35</v>
      </c>
      <c r="G1032" s="9">
        <f t="shared" si="6"/>
        <v>24523.8</v>
      </c>
      <c r="H1032" s="81">
        <f t="shared" si="5"/>
        <v>2.100000816</v>
      </c>
      <c r="I1032" s="62" t="str">
        <f t="shared" si="1"/>
        <v>PE</v>
      </c>
      <c r="J1032" s="62">
        <f t="shared" si="2"/>
        <v>24900</v>
      </c>
      <c r="K1032" s="9">
        <f t="shared" si="3"/>
        <v>5.129838491</v>
      </c>
      <c r="L1032" s="9" t="s">
        <v>318</v>
      </c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ht="15.75" customHeight="1">
      <c r="A1033" s="9" t="s">
        <v>316</v>
      </c>
      <c r="B1033" s="35">
        <v>44075.0</v>
      </c>
      <c r="C1033" s="9">
        <v>23893.8</v>
      </c>
      <c r="D1033" s="9">
        <v>24199.65</v>
      </c>
      <c r="E1033" s="9">
        <v>23473.15</v>
      </c>
      <c r="F1033" s="9">
        <v>23812.0</v>
      </c>
      <c r="G1033" s="9">
        <f t="shared" si="6"/>
        <v>23754.35</v>
      </c>
      <c r="H1033" s="81">
        <f t="shared" si="5"/>
        <v>0.5870503718</v>
      </c>
      <c r="I1033" s="62" t="str">
        <f t="shared" si="1"/>
        <v>PE</v>
      </c>
      <c r="J1033" s="62">
        <f t="shared" si="2"/>
        <v>23800</v>
      </c>
      <c r="K1033" s="9">
        <f t="shared" si="3"/>
        <v>0.3423482242</v>
      </c>
      <c r="L1033" s="9" t="s">
        <v>320</v>
      </c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ht="15.75" customHeight="1">
      <c r="A1034" s="9" t="s">
        <v>316</v>
      </c>
      <c r="B1034" s="35">
        <v>44076.0</v>
      </c>
      <c r="C1034" s="9">
        <v>23769.0</v>
      </c>
      <c r="D1034" s="9">
        <v>23926.15</v>
      </c>
      <c r="E1034" s="9">
        <v>23482.55</v>
      </c>
      <c r="F1034" s="9">
        <v>23874.55</v>
      </c>
      <c r="G1034" s="9">
        <f t="shared" si="6"/>
        <v>23812</v>
      </c>
      <c r="H1034" s="81">
        <f t="shared" si="5"/>
        <v>-0.1805812196</v>
      </c>
      <c r="I1034" s="62" t="str">
        <f t="shared" si="1"/>
        <v>CE</v>
      </c>
      <c r="J1034" s="62">
        <f t="shared" si="2"/>
        <v>23900</v>
      </c>
      <c r="K1034" s="9">
        <f t="shared" si="3"/>
        <v>-0.4440658</v>
      </c>
      <c r="L1034" s="9" t="s">
        <v>322</v>
      </c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ht="15.75" customHeight="1">
      <c r="A1035" s="9" t="s">
        <v>316</v>
      </c>
      <c r="B1035" s="35">
        <v>44077.0</v>
      </c>
      <c r="C1035" s="9">
        <v>23986.15</v>
      </c>
      <c r="D1035" s="9">
        <v>24051.6</v>
      </c>
      <c r="E1035" s="9">
        <v>23451.65</v>
      </c>
      <c r="F1035" s="9">
        <v>23530.85</v>
      </c>
      <c r="G1035" s="9">
        <f t="shared" si="6"/>
        <v>23874.55</v>
      </c>
      <c r="H1035" s="81">
        <f t="shared" si="5"/>
        <v>0.4674433654</v>
      </c>
      <c r="I1035" s="62" t="str">
        <f t="shared" si="1"/>
        <v>PE</v>
      </c>
      <c r="J1035" s="62">
        <f t="shared" si="2"/>
        <v>23900</v>
      </c>
      <c r="K1035" s="9">
        <f t="shared" si="3"/>
        <v>1.898178741</v>
      </c>
      <c r="L1035" s="9" t="s">
        <v>323</v>
      </c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</sheetData>
  <autoFilter ref="$A$1:$L$976"/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K2" s="115" t="s">
        <v>325</v>
      </c>
      <c r="L2" s="25"/>
      <c r="M2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2:M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2018-09-12T10:44:12Z</dcterms:created>
  <dc:creator>kirubakaran rajendran</dc:creator>
</cp:coreProperties>
</file>