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VANAN V A\Documents\Excel Photos\"/>
    </mc:Choice>
  </mc:AlternateContent>
  <xr:revisionPtr revIDLastSave="0" documentId="13_ncr:1_{E088FF77-9343-4A47-9B07-1F4F94C9C2BE}" xr6:coauthVersionLast="47" xr6:coauthVersionMax="47" xr10:uidLastSave="{00000000-0000-0000-0000-000000000000}"/>
  <bookViews>
    <workbookView xWindow="-120" yWindow="-120" windowWidth="20730" windowHeight="11760" xr2:uid="{E5398A73-ED37-4972-9313-C669595775EA}"/>
  </bookViews>
  <sheets>
    <sheet name="POS_Billing_Page" sheetId="3" r:id="rId1"/>
    <sheet name="Dairy_Stocks" sheetId="1" r:id="rId2"/>
    <sheet name="Stocks_History" sheetId="2" r:id="rId3"/>
  </sheets>
  <definedNames>
    <definedName name="Product_List">Table1[Product Name]</definedName>
    <definedName name="Products">Table1[Product Name]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3" l="1"/>
  <c r="B18" i="3"/>
  <c r="E18" i="3" s="1"/>
  <c r="F18" i="3" s="1"/>
  <c r="B19" i="3"/>
  <c r="E19" i="3" s="1"/>
  <c r="F19" i="3" s="1"/>
  <c r="B20" i="3"/>
  <c r="E20" i="3" s="1"/>
  <c r="F20" i="3" s="1"/>
  <c r="B21" i="3"/>
  <c r="E21" i="3" s="1"/>
  <c r="F21" i="3" s="1"/>
  <c r="B22" i="3"/>
  <c r="E22" i="3" s="1"/>
  <c r="F22" i="3" s="1"/>
  <c r="B23" i="3"/>
  <c r="E23" i="3" s="1"/>
  <c r="F23" i="3" s="1"/>
  <c r="B24" i="3"/>
  <c r="E24" i="3" s="1"/>
  <c r="F24" i="3" s="1"/>
  <c r="B25" i="3"/>
  <c r="E25" i="3" s="1"/>
  <c r="F25" i="3" s="1"/>
  <c r="B26" i="3"/>
  <c r="E26" i="3" s="1"/>
  <c r="F26" i="3" s="1"/>
  <c r="B27" i="3"/>
  <c r="E27" i="3" s="1"/>
  <c r="F27" i="3" s="1"/>
  <c r="B28" i="3"/>
  <c r="E28" i="3" s="1"/>
  <c r="F28" i="3" s="1"/>
  <c r="B29" i="3"/>
  <c r="E29" i="3" s="1"/>
  <c r="F29" i="3" s="1"/>
  <c r="B30" i="3"/>
  <c r="E30" i="3" s="1"/>
  <c r="F30" i="3" s="1"/>
  <c r="B31" i="3"/>
  <c r="E31" i="3" s="1"/>
  <c r="F31" i="3" s="1"/>
  <c r="B17" i="3"/>
  <c r="E7" i="1" l="1"/>
  <c r="E7" i="2" s="1"/>
  <c r="E11" i="1"/>
  <c r="E11" i="2" s="1"/>
  <c r="E3" i="1"/>
  <c r="E3" i="2" s="1"/>
  <c r="E4" i="1"/>
  <c r="E4" i="2" s="1"/>
  <c r="E2" i="1"/>
  <c r="E2" i="2" s="1"/>
  <c r="E10" i="1"/>
  <c r="E10" i="2" s="1"/>
  <c r="E6" i="1"/>
  <c r="E6" i="2" s="1"/>
  <c r="E13" i="1"/>
  <c r="E13" i="2" s="1"/>
  <c r="E9" i="1"/>
  <c r="E9" i="2" s="1"/>
  <c r="E5" i="1"/>
  <c r="E5" i="2" s="1"/>
  <c r="E12" i="1"/>
  <c r="E12" i="2" s="1"/>
  <c r="E8" i="1"/>
  <c r="E8" i="2" s="1"/>
  <c r="E17" i="3"/>
  <c r="F17" i="3" s="1"/>
  <c r="F4" i="3"/>
  <c r="F32" i="3" l="1"/>
  <c r="F33" i="3" s="1"/>
  <c r="F34" i="3" s="1"/>
  <c r="F15" i="3" s="1"/>
  <c r="C32" i="3" l="1"/>
</calcChain>
</file>

<file path=xl/sharedStrings.xml><?xml version="1.0" encoding="utf-8"?>
<sst xmlns="http://schemas.openxmlformats.org/spreadsheetml/2006/main" count="87" uniqueCount="60">
  <si>
    <t>Product ID</t>
  </si>
  <si>
    <t>Product Name</t>
  </si>
  <si>
    <t>Price per Unit</t>
  </si>
  <si>
    <t>Milk</t>
  </si>
  <si>
    <t>Butter</t>
  </si>
  <si>
    <t>Cheese</t>
  </si>
  <si>
    <t>Yogurt</t>
  </si>
  <si>
    <t>Ice Cream</t>
  </si>
  <si>
    <t>Curd</t>
  </si>
  <si>
    <t>Lassi</t>
  </si>
  <si>
    <t>Buttermilk</t>
  </si>
  <si>
    <t>Paneer</t>
  </si>
  <si>
    <t>Ghee</t>
  </si>
  <si>
    <t>leonidasgroupofcompanies.com</t>
  </si>
  <si>
    <t>ORDER FORM</t>
  </si>
  <si>
    <t>DELIVERY DETAILS</t>
  </si>
  <si>
    <t>ORDER DETAILS SUMMARY</t>
  </si>
  <si>
    <t>Order ID</t>
  </si>
  <si>
    <t>Purchase Order</t>
  </si>
  <si>
    <t>Order Date</t>
  </si>
  <si>
    <t>Sales Representative</t>
  </si>
  <si>
    <t>Bill To:</t>
  </si>
  <si>
    <t>Ship To:</t>
  </si>
  <si>
    <t>Total Number of Items Ordered</t>
  </si>
  <si>
    <t>Total Charge before Tax</t>
  </si>
  <si>
    <t>Product I.D.</t>
  </si>
  <si>
    <t>Unit Price</t>
  </si>
  <si>
    <t>Total</t>
  </si>
  <si>
    <t>Qty</t>
  </si>
  <si>
    <t>Cottage Cheese</t>
  </si>
  <si>
    <t>Lactose Milk</t>
  </si>
  <si>
    <t>Sub_Total</t>
  </si>
  <si>
    <t>GST 18%</t>
  </si>
  <si>
    <t>Grand_Total</t>
  </si>
  <si>
    <t>Note:</t>
  </si>
  <si>
    <t>Tuesday, October 20, 2024</t>
  </si>
  <si>
    <t>OR-541283</t>
  </si>
  <si>
    <t>PO-318814</t>
  </si>
  <si>
    <t>Sathya Parthiban</t>
  </si>
  <si>
    <t>GST Number</t>
  </si>
  <si>
    <t>24AKPPP1343N1ZR</t>
  </si>
  <si>
    <t>Time</t>
  </si>
  <si>
    <t>Mark Antony</t>
  </si>
  <si>
    <t>18 Broadway Palace</t>
  </si>
  <si>
    <t>Chennai, TN - 04</t>
  </si>
  <si>
    <t>Vikram Vedha</t>
  </si>
  <si>
    <t>724 Wellington Road</t>
  </si>
  <si>
    <t>Mumbai, MH - 08</t>
  </si>
  <si>
    <t>123 Maruti Street, Coimbatore, TN - 02</t>
  </si>
  <si>
    <t>Quantity Sold (liters)</t>
  </si>
  <si>
    <t>BAYPEY DAIRY PRODUCTS WHOLE SALE</t>
  </si>
  <si>
    <t>Minimum Stock Threshold (liters)</t>
  </si>
  <si>
    <t>Reorder Quantity (liters)</t>
  </si>
  <si>
    <t xml:space="preserve">Note : </t>
  </si>
  <si>
    <t>Less than 100</t>
  </si>
  <si>
    <t>Above 300</t>
  </si>
  <si>
    <t>Between 101 - 299</t>
  </si>
  <si>
    <t>Quantity in Stocks</t>
  </si>
  <si>
    <t>*Quantity (liters)</t>
  </si>
  <si>
    <t>*Quantity in Stock (liters)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</si>
</sst>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[$₹-449]\ * #,##0.00_ ;_ [$₹-449]\ * \-#,##0.00_ ;_ [$₹-449]\ * &quot;-&quot;??_ ;_ @_ "/>
    <numFmt numFmtId="165" formatCode="[$-409]h:mm:ss\ AM/PM;@"/>
    <numFmt numFmtId="166" formatCode="0;[Red]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rgb="FF080808"/>
      <name val="Eras Bold ITC"/>
      <family val="2"/>
    </font>
    <font>
      <sz val="12"/>
      <color theme="1"/>
      <name val="Eras Bold ITC"/>
      <family val="2"/>
    </font>
    <font>
      <sz val="18"/>
      <color theme="1"/>
      <name val="Eras Bold ITC"/>
      <family val="2"/>
    </font>
    <font>
      <sz val="11"/>
      <color theme="1"/>
      <name val="Eras Bold ITC"/>
      <family val="2"/>
    </font>
    <font>
      <b/>
      <sz val="24"/>
      <color rgb="FF080808"/>
      <name val="Eras Bold ITC"/>
      <family val="2"/>
    </font>
    <font>
      <sz val="8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9D7F3"/>
        <bgColor indexed="64"/>
      </patternFill>
    </fill>
    <fill>
      <patternFill patternType="solid">
        <fgColor rgb="FF6ED4EC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1C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 style="thin">
        <color indexed="64"/>
      </right>
      <top/>
      <bottom style="mediumDashDot">
        <color indexed="64"/>
      </bottom>
      <diagonal/>
    </border>
    <border>
      <left/>
      <right/>
      <top/>
      <bottom style="mediumDashDot">
        <color indexed="64"/>
      </bottom>
      <diagonal/>
    </border>
    <border>
      <left/>
      <right style="thin">
        <color indexed="64"/>
      </right>
      <top/>
      <bottom style="mediumDashDot">
        <color indexed="64"/>
      </bottom>
      <diagonal/>
    </border>
    <border>
      <left style="thin">
        <color indexed="64"/>
      </left>
      <right style="thin">
        <color indexed="64"/>
      </right>
      <top/>
      <bottom style="mediumDashDot">
        <color indexed="64"/>
      </bottom>
      <diagonal/>
    </border>
    <border>
      <left/>
      <right style="medium">
        <color indexed="64"/>
      </right>
      <top style="medium">
        <color indexed="64"/>
      </top>
      <bottom style="mediumDashDot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">
        <color indexed="64"/>
      </right>
      <top style="mediumDashed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9">
    <xf numFmtId="0" fontId="0" fillId="0" borderId="0" xfId="0"/>
    <xf numFmtId="0" fontId="19" fillId="0" borderId="13" xfId="0" applyFont="1" applyBorder="1"/>
    <xf numFmtId="0" fontId="19" fillId="0" borderId="20" xfId="0" applyFont="1" applyBorder="1" applyAlignment="1">
      <alignment horizontal="center" vertical="center"/>
    </xf>
    <xf numFmtId="0" fontId="19" fillId="0" borderId="23" xfId="0" applyFont="1" applyBorder="1"/>
    <xf numFmtId="164" fontId="19" fillId="0" borderId="19" xfId="0" applyNumberFormat="1" applyFont="1" applyBorder="1"/>
    <xf numFmtId="164" fontId="19" fillId="0" borderId="13" xfId="0" applyNumberFormat="1" applyFont="1" applyBorder="1"/>
    <xf numFmtId="0" fontId="19" fillId="0" borderId="29" xfId="0" applyFont="1" applyBorder="1" applyAlignment="1">
      <alignment horizontal="right" vertical="center"/>
    </xf>
    <xf numFmtId="0" fontId="19" fillId="0" borderId="30" xfId="0" applyFont="1" applyBorder="1" applyAlignment="1">
      <alignment horizontal="right" vertical="center"/>
    </xf>
    <xf numFmtId="0" fontId="21" fillId="33" borderId="14" xfId="0" applyFont="1" applyFill="1" applyBorder="1"/>
    <xf numFmtId="0" fontId="21" fillId="33" borderId="0" xfId="0" applyFont="1" applyFill="1"/>
    <xf numFmtId="0" fontId="21" fillId="33" borderId="15" xfId="0" applyFont="1" applyFill="1" applyBorder="1"/>
    <xf numFmtId="0" fontId="0" fillId="33" borderId="14" xfId="0" applyFill="1" applyBorder="1"/>
    <xf numFmtId="0" fontId="0" fillId="33" borderId="0" xfId="0" applyFill="1"/>
    <xf numFmtId="0" fontId="0" fillId="33" borderId="15" xfId="0" applyFill="1" applyBorder="1"/>
    <xf numFmtId="0" fontId="0" fillId="33" borderId="16" xfId="0" applyFill="1" applyBorder="1"/>
    <xf numFmtId="0" fontId="0" fillId="33" borderId="10" xfId="0" applyFill="1" applyBorder="1"/>
    <xf numFmtId="0" fontId="0" fillId="33" borderId="17" xfId="0" applyFill="1" applyBorder="1"/>
    <xf numFmtId="0" fontId="19" fillId="0" borderId="21" xfId="0" applyFont="1" applyBorder="1" applyProtection="1">
      <protection locked="0"/>
    </xf>
    <xf numFmtId="0" fontId="19" fillId="0" borderId="23" xfId="0" applyFont="1" applyBorder="1" applyProtection="1">
      <protection locked="0"/>
    </xf>
    <xf numFmtId="0" fontId="19" fillId="0" borderId="22" xfId="0" applyFont="1" applyBorder="1" applyProtection="1">
      <protection locked="0"/>
    </xf>
    <xf numFmtId="0" fontId="19" fillId="0" borderId="24" xfId="0" applyFont="1" applyBorder="1" applyProtection="1">
      <protection locked="0"/>
    </xf>
    <xf numFmtId="0" fontId="0" fillId="37" borderId="15" xfId="0" applyFill="1" applyBorder="1"/>
    <xf numFmtId="0" fontId="0" fillId="38" borderId="15" xfId="0" applyFill="1" applyBorder="1"/>
    <xf numFmtId="0" fontId="0" fillId="39" borderId="17" xfId="0" applyFill="1" applyBorder="1"/>
    <xf numFmtId="0" fontId="0" fillId="0" borderId="13" xfId="0" applyBorder="1"/>
    <xf numFmtId="0" fontId="13" fillId="35" borderId="13" xfId="0" applyFont="1" applyFill="1" applyBorder="1"/>
    <xf numFmtId="0" fontId="13" fillId="35" borderId="31" xfId="0" applyFont="1" applyFill="1" applyBorder="1"/>
    <xf numFmtId="0" fontId="0" fillId="36" borderId="39" xfId="0" applyFill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36" borderId="40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1" fontId="0" fillId="0" borderId="37" xfId="0" applyNumberFormat="1" applyBorder="1" applyAlignment="1">
      <alignment horizontal="center" vertical="center"/>
    </xf>
    <xf numFmtId="0" fontId="0" fillId="36" borderId="38" xfId="0" applyFill="1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36" borderId="36" xfId="0" applyFill="1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3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" fontId="0" fillId="0" borderId="15" xfId="0" applyNumberFormat="1" applyBorder="1" applyAlignment="1" applyProtection="1">
      <alignment horizontal="center" vertical="center"/>
      <protection locked="0"/>
    </xf>
    <xf numFmtId="164" fontId="0" fillId="0" borderId="15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" fontId="0" fillId="0" borderId="37" xfId="0" applyNumberFormat="1" applyBorder="1" applyAlignment="1" applyProtection="1">
      <alignment horizontal="center" vertical="center"/>
      <protection locked="0"/>
    </xf>
    <xf numFmtId="164" fontId="0" fillId="0" borderId="37" xfId="0" applyNumberForma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2" fontId="0" fillId="0" borderId="13" xfId="0" applyNumberFormat="1" applyBorder="1" applyAlignment="1" applyProtection="1">
      <alignment horizontal="center" vertical="center"/>
      <protection locked="0"/>
    </xf>
    <xf numFmtId="166" fontId="0" fillId="0" borderId="0" xfId="0" applyNumberFormat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37" xfId="0" applyBorder="1" applyAlignment="1" applyProtection="1">
      <alignment horizontal="center" vertical="center"/>
      <protection locked="0"/>
    </xf>
    <xf numFmtId="0" fontId="19" fillId="34" borderId="35" xfId="0" applyFont="1" applyFill="1" applyBorder="1"/>
    <xf numFmtId="0" fontId="19" fillId="34" borderId="31" xfId="0" applyFont="1" applyFill="1" applyBorder="1"/>
    <xf numFmtId="0" fontId="19" fillId="41" borderId="0" xfId="0" applyFont="1" applyFill="1"/>
    <xf numFmtId="0" fontId="21" fillId="41" borderId="34" xfId="0" applyFont="1" applyFill="1" applyBorder="1" applyAlignment="1">
      <alignment horizontal="center" vertical="center"/>
    </xf>
    <xf numFmtId="0" fontId="19" fillId="41" borderId="14" xfId="0" applyFont="1" applyFill="1" applyBorder="1" applyAlignment="1">
      <alignment horizontal="center" vertical="center"/>
    </xf>
    <xf numFmtId="0" fontId="21" fillId="41" borderId="14" xfId="0" applyFont="1" applyFill="1" applyBorder="1"/>
    <xf numFmtId="0" fontId="19" fillId="41" borderId="15" xfId="0" applyFont="1" applyFill="1" applyBorder="1" applyAlignment="1">
      <alignment horizontal="center" vertical="center"/>
    </xf>
    <xf numFmtId="0" fontId="21" fillId="41" borderId="15" xfId="0" applyFont="1" applyFill="1" applyBorder="1"/>
    <xf numFmtId="0" fontId="21" fillId="41" borderId="15" xfId="0" applyFont="1" applyFill="1" applyBorder="1" applyAlignment="1">
      <alignment horizontal="right"/>
    </xf>
    <xf numFmtId="0" fontId="21" fillId="41" borderId="15" xfId="0" applyFont="1" applyFill="1" applyBorder="1" applyAlignment="1">
      <alignment vertical="center"/>
    </xf>
    <xf numFmtId="0" fontId="19" fillId="41" borderId="12" xfId="0" applyFont="1" applyFill="1" applyBorder="1" applyAlignment="1">
      <alignment horizontal="center" vertical="center"/>
    </xf>
    <xf numFmtId="0" fontId="19" fillId="41" borderId="10" xfId="0" applyFont="1" applyFill="1" applyBorder="1" applyAlignment="1">
      <alignment horizontal="center" vertical="center"/>
    </xf>
    <xf numFmtId="0" fontId="21" fillId="41" borderId="42" xfId="0" applyFont="1" applyFill="1" applyBorder="1"/>
    <xf numFmtId="0" fontId="19" fillId="0" borderId="46" xfId="0" applyFont="1" applyBorder="1" applyAlignment="1">
      <alignment horizontal="right" vertical="center"/>
    </xf>
    <xf numFmtId="164" fontId="20" fillId="0" borderId="47" xfId="0" applyNumberFormat="1" applyFont="1" applyBorder="1" applyAlignment="1">
      <alignment horizontal="right" vertical="center"/>
    </xf>
    <xf numFmtId="0" fontId="21" fillId="41" borderId="48" xfId="0" applyFont="1" applyFill="1" applyBorder="1" applyAlignment="1">
      <alignment vertical="center"/>
    </xf>
    <xf numFmtId="0" fontId="19" fillId="34" borderId="33" xfId="0" applyFont="1" applyFill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/>
    </xf>
    <xf numFmtId="0" fontId="19" fillId="41" borderId="49" xfId="0" applyFont="1" applyFill="1" applyBorder="1"/>
    <xf numFmtId="0" fontId="19" fillId="41" borderId="50" xfId="0" applyFont="1" applyFill="1" applyBorder="1"/>
    <xf numFmtId="164" fontId="20" fillId="0" borderId="32" xfId="0" applyNumberFormat="1" applyFont="1" applyBorder="1" applyAlignment="1">
      <alignment horizontal="center" vertical="center"/>
    </xf>
    <xf numFmtId="164" fontId="20" fillId="0" borderId="13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20" fillId="41" borderId="14" xfId="0" applyFont="1" applyFill="1" applyBorder="1" applyAlignment="1">
      <alignment horizontal="center" vertical="center"/>
    </xf>
    <xf numFmtId="0" fontId="20" fillId="41" borderId="0" xfId="0" applyFont="1" applyFill="1" applyAlignment="1">
      <alignment horizontal="center" vertical="center"/>
    </xf>
    <xf numFmtId="0" fontId="20" fillId="41" borderId="15" xfId="0" applyFont="1" applyFill="1" applyBorder="1" applyAlignment="1">
      <alignment horizontal="center" vertical="center"/>
    </xf>
    <xf numFmtId="0" fontId="19" fillId="34" borderId="11" xfId="0" applyFont="1" applyFill="1" applyBorder="1" applyAlignment="1">
      <alignment horizontal="center" vertical="center" wrapText="1"/>
    </xf>
    <xf numFmtId="0" fontId="19" fillId="34" borderId="12" xfId="0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21" fillId="41" borderId="0" xfId="0" applyFont="1" applyFill="1" applyAlignment="1">
      <alignment horizontal="center" vertical="center"/>
    </xf>
    <xf numFmtId="0" fontId="19" fillId="34" borderId="11" xfId="0" applyFont="1" applyFill="1" applyBorder="1" applyAlignment="1">
      <alignment horizontal="center" vertical="center"/>
    </xf>
    <xf numFmtId="0" fontId="19" fillId="34" borderId="12" xfId="0" applyFont="1" applyFill="1" applyBorder="1" applyAlignment="1">
      <alignment horizontal="center" vertical="center"/>
    </xf>
    <xf numFmtId="0" fontId="19" fillId="34" borderId="13" xfId="0" applyFont="1" applyFill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9" fillId="41" borderId="50" xfId="0" applyFont="1" applyFill="1" applyBorder="1" applyAlignment="1">
      <alignment horizontal="right"/>
    </xf>
    <xf numFmtId="0" fontId="19" fillId="41" borderId="51" xfId="0" applyFont="1" applyFill="1" applyBorder="1" applyAlignment="1">
      <alignment horizontal="right"/>
    </xf>
    <xf numFmtId="165" fontId="19" fillId="0" borderId="11" xfId="0" applyNumberFormat="1" applyFont="1" applyBorder="1" applyAlignment="1">
      <alignment horizontal="center" vertical="center"/>
    </xf>
    <xf numFmtId="165" fontId="19" fillId="0" borderId="13" xfId="0" applyNumberFormat="1" applyFont="1" applyBorder="1" applyAlignment="1">
      <alignment horizontal="center" vertical="center"/>
    </xf>
    <xf numFmtId="0" fontId="21" fillId="41" borderId="34" xfId="0" applyFont="1" applyFill="1" applyBorder="1" applyAlignment="1">
      <alignment horizontal="center" vertical="center"/>
    </xf>
    <xf numFmtId="0" fontId="0" fillId="40" borderId="33" xfId="0" applyFill="1" applyBorder="1" applyAlignment="1">
      <alignment horizontal="center" vertical="center" wrapText="1"/>
    </xf>
    <xf numFmtId="0" fontId="0" fillId="40" borderId="34" xfId="0" applyFill="1" applyBorder="1" applyAlignment="1">
      <alignment horizontal="center" vertical="center" wrapText="1"/>
    </xf>
    <xf numFmtId="0" fontId="0" fillId="40" borderId="35" xfId="0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numFmt numFmtId="166" formatCode="0;[Red]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  <protection locked="0" hidden="0"/>
    </dxf>
    <dxf>
      <alignment horizontal="left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1C2"/>
      <color rgb="FFFF8F92"/>
      <color rgb="FF6ED4EC"/>
      <color rgb="FFBAE8F8"/>
      <color rgb="FF89D7F3"/>
      <color rgb="FF99CCFF"/>
      <color rgb="FF55C5ED"/>
      <color rgb="FF33CCFF"/>
      <color rgb="FF66CCFF"/>
      <color rgb="FF08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1176618</xdr:colOff>
      <xdr:row>0</xdr:row>
      <xdr:rowOff>1004535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CF2AE74-8B8A-D86F-3E7A-529330110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8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76618" cy="1004535"/>
        </a:xfrm>
        <a:prstGeom prst="rect">
          <a:avLst/>
        </a:prstGeom>
        <a:effectLst>
          <a:softEdge rad="165100"/>
        </a:effectLst>
      </xdr:spPr>
    </xdr:pic>
    <xdr:clientData/>
  </xdr:twoCellAnchor>
  <xdr:twoCellAnchor editAs="oneCell">
    <xdr:from>
      <xdr:col>6</xdr:col>
      <xdr:colOff>126067</xdr:colOff>
      <xdr:row>0</xdr:row>
      <xdr:rowOff>0</xdr:rowOff>
    </xdr:from>
    <xdr:to>
      <xdr:col>6</xdr:col>
      <xdr:colOff>1143001</xdr:colOff>
      <xdr:row>1</xdr:row>
      <xdr:rowOff>7284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A29711F-CFA3-6CC0-FF2C-DB22530E39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4266" y="0"/>
          <a:ext cx="1016934" cy="1016934"/>
        </a:xfrm>
        <a:prstGeom prst="rect">
          <a:avLst/>
        </a:prstGeom>
        <a:effectLst>
          <a:softEdge rad="139700"/>
        </a:effectLst>
      </xdr:spPr>
    </xdr:pic>
    <xdr:clientData/>
  </xdr:twoCellAnchor>
  <xdr:twoCellAnchor editAs="oneCell">
    <xdr:from>
      <xdr:col>0</xdr:col>
      <xdr:colOff>0</xdr:colOff>
      <xdr:row>33</xdr:row>
      <xdr:rowOff>378198</xdr:rowOff>
    </xdr:from>
    <xdr:to>
      <xdr:col>2</xdr:col>
      <xdr:colOff>1036058</xdr:colOff>
      <xdr:row>37</xdr:row>
      <xdr:rowOff>158560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2B2F52E-7A69-783C-E578-72A9F25DF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0" y="10127316"/>
          <a:ext cx="3193190" cy="994520"/>
        </a:xfrm>
        <a:prstGeom prst="rect">
          <a:avLst/>
        </a:prstGeom>
        <a:effectLst>
          <a:softEdge rad="304800"/>
        </a:effectLst>
      </xdr:spPr>
    </xdr:pic>
    <xdr:clientData/>
  </xdr:twoCellAnchor>
  <xdr:twoCellAnchor editAs="oneCell">
    <xdr:from>
      <xdr:col>2</xdr:col>
      <xdr:colOff>378198</xdr:colOff>
      <xdr:row>33</xdr:row>
      <xdr:rowOff>418540</xdr:rowOff>
    </xdr:from>
    <xdr:to>
      <xdr:col>5</xdr:col>
      <xdr:colOff>462243</xdr:colOff>
      <xdr:row>38</xdr:row>
      <xdr:rowOff>1741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7F84430-ECE3-7213-D5DE-A6A39BA61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2535330" y="10167658"/>
          <a:ext cx="4566398" cy="994520"/>
        </a:xfrm>
        <a:prstGeom prst="rect">
          <a:avLst/>
        </a:prstGeom>
        <a:effectLst>
          <a:softEdge rad="304800"/>
        </a:effectLst>
      </xdr:spPr>
    </xdr:pic>
    <xdr:clientData/>
  </xdr:twoCellAnchor>
  <xdr:twoCellAnchor editAs="oneCell">
    <xdr:from>
      <xdr:col>4</xdr:col>
      <xdr:colOff>1397371</xdr:colOff>
      <xdr:row>33</xdr:row>
      <xdr:rowOff>416859</xdr:rowOff>
    </xdr:from>
    <xdr:to>
      <xdr:col>6</xdr:col>
      <xdr:colOff>1007594</xdr:colOff>
      <xdr:row>38</xdr:row>
      <xdr:rowOff>60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CD41503-D879-B0B7-1D47-A6C3D8FF7A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039"/>
        <a:stretch/>
      </xdr:blipFill>
      <xdr:spPr>
        <a:xfrm rot="10800000">
          <a:off x="6355974" y="10165977"/>
          <a:ext cx="2776819" cy="994520"/>
        </a:xfrm>
        <a:prstGeom prst="rect">
          <a:avLst/>
        </a:prstGeom>
        <a:effectLst>
          <a:softEdge rad="304800"/>
        </a:effectLst>
      </xdr:spPr>
    </xdr:pic>
    <xdr:clientData/>
  </xdr:twoCellAnchor>
  <xdr:twoCellAnchor editAs="oneCell">
    <xdr:from>
      <xdr:col>0</xdr:col>
      <xdr:colOff>0</xdr:colOff>
      <xdr:row>34</xdr:row>
      <xdr:rowOff>28016</xdr:rowOff>
    </xdr:from>
    <xdr:to>
      <xdr:col>0</xdr:col>
      <xdr:colOff>1038225</xdr:colOff>
      <xdr:row>38</xdr:row>
      <xdr:rowOff>190501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C9CEFD7E-32C6-965F-282B-8F1CA5841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197354"/>
          <a:ext cx="1038225" cy="952500"/>
        </a:xfrm>
        <a:prstGeom prst="rect">
          <a:avLst/>
        </a:prstGeom>
        <a:effectLst>
          <a:softEdge rad="177800"/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D1EC87-6773-41E9-B4F0-BAB6EB2875FB}" name="Table1" displayName="Table1" ref="A1:E13" totalsRowShown="0" headerRowDxfId="31" dataDxfId="29" headerRowBorderDxfId="30" tableBorderDxfId="28">
  <autoFilter ref="A1:E13" xr:uid="{A5D1EC87-6773-41E9-B4F0-BAB6EB2875FB}"/>
  <tableColumns count="5">
    <tableColumn id="2" xr3:uid="{DA1AAD1D-026D-4104-80D5-32291E2AC122}" name="Product ID" dataDxfId="27"/>
    <tableColumn id="3" xr3:uid="{7E8311D7-BBD6-4714-A7E1-5D9FFF3745F6}" name="Product Name" dataDxfId="26"/>
    <tableColumn id="4" xr3:uid="{8A944C12-245B-4FF9-8A99-E6D140B2EEDB}" name="*Quantity (liters)" dataDxfId="25"/>
    <tableColumn id="5" xr3:uid="{CB560C9B-E2BA-4A50-8CA2-7C896489AC95}" name="Price per Unit" dataDxfId="24"/>
    <tableColumn id="9" xr3:uid="{50A41AB8-8F04-43FE-841D-0637DBB66FED}" name="Quantity Sold (liters)" dataDxfId="23">
      <calculatedColumnFormula xml:space="preserve"> Table1[[#This Row],[*Quantity (liters)]] - IFERROR(SUMIFS(POS_Billing_Page!$D$17:$D$31, POS_Billing_Page!$B$17:$B$31, Table1[[#This Row],[Product ID]]), 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6A5250-61F4-4BC4-B1F7-EA6E5C2F6CF9}" name="Table2" displayName="Table2" ref="A1:E13" totalsRowShown="0" headerRowDxfId="22" dataDxfId="20" headerRowBorderDxfId="21" tableBorderDxfId="19">
  <autoFilter ref="A1:E13" xr:uid="{9E6A5250-61F4-4BC4-B1F7-EA6E5C2F6CF9}"/>
  <tableColumns count="5">
    <tableColumn id="1" xr3:uid="{E00C9365-8A2C-4318-8382-C625B8A284E3}" name="Product ID" dataDxfId="18"/>
    <tableColumn id="2" xr3:uid="{DAA133B1-0578-43D8-9E58-2811C1839D29}" name="Product Name" dataDxfId="17"/>
    <tableColumn id="3" xr3:uid="{380AF660-29F7-4513-80BC-84E70B3FD25F}" name="*Quantity in Stock (liters)" dataDxfId="16"/>
    <tableColumn id="4" xr3:uid="{F275B7F7-99AF-49B5-9EC8-CFD27DFB4226}" name="Minimum Stock Threshold (liters)" dataDxfId="15"/>
    <tableColumn id="5" xr3:uid="{27B304B5-A308-4F0D-BA51-FBB9DEB10C18}" name="Reorder Quantity (liters)" dataDxfId="14">
      <calculatedColumnFormula>Table1[[#This Row],[Quantity Sold (liters)]] - Table2[[#This Row],[*Quantity in Stock (liters)]]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34715-A3F5-4003-BF18-BACF61396462}">
  <sheetPr>
    <tabColor theme="8" tint="-0.249977111117893"/>
    <pageSetUpPr fitToPage="1"/>
  </sheetPr>
  <dimension ref="A1:G39"/>
  <sheetViews>
    <sheetView showGridLines="0" tabSelected="1" showRuler="0" zoomScaleNormal="100" zoomScalePageLayoutView="70" workbookViewId="0">
      <selection activeCell="I1" sqref="I1"/>
    </sheetView>
  </sheetViews>
  <sheetFormatPr defaultRowHeight="15" x14ac:dyDescent="0.25"/>
  <cols>
    <col min="1" max="1" width="18.7109375" customWidth="1"/>
    <col min="2" max="2" width="13.7109375" customWidth="1"/>
    <col min="3" max="3" width="32.7109375" customWidth="1"/>
    <col min="4" max="4" width="9.140625" customWidth="1"/>
    <col min="5" max="5" width="25.140625" customWidth="1"/>
    <col min="6" max="6" width="22.140625" bestFit="1" customWidth="1"/>
    <col min="7" max="7" width="17.28515625" customWidth="1"/>
  </cols>
  <sheetData>
    <row r="1" spans="1:7" ht="79.5" customHeight="1" thickBot="1" x14ac:dyDescent="0.3">
      <c r="A1" s="96" t="s">
        <v>50</v>
      </c>
      <c r="B1" s="97"/>
      <c r="C1" s="97"/>
      <c r="D1" s="97"/>
      <c r="E1" s="97"/>
      <c r="F1" s="97"/>
      <c r="G1" s="98"/>
    </row>
    <row r="2" spans="1:7" ht="22.5" customHeight="1" x14ac:dyDescent="0.25">
      <c r="A2" s="71" t="s">
        <v>48</v>
      </c>
      <c r="B2" s="72"/>
      <c r="C2" s="72"/>
      <c r="D2" s="99" t="s">
        <v>13</v>
      </c>
      <c r="E2" s="99"/>
      <c r="F2" s="99"/>
      <c r="G2" s="100"/>
    </row>
    <row r="3" spans="1:7" ht="60" customHeight="1" thickBot="1" x14ac:dyDescent="0.3">
      <c r="A3" s="84" t="s">
        <v>14</v>
      </c>
      <c r="B3" s="85"/>
      <c r="C3" s="85"/>
      <c r="D3" s="85"/>
      <c r="E3" s="85"/>
      <c r="F3" s="85"/>
      <c r="G3" s="86"/>
    </row>
    <row r="4" spans="1:7" ht="16.5" thickBot="1" x14ac:dyDescent="0.3">
      <c r="A4" s="54" t="s">
        <v>19</v>
      </c>
      <c r="B4" s="89" t="s">
        <v>35</v>
      </c>
      <c r="C4" s="91"/>
      <c r="D4" s="103"/>
      <c r="E4" s="54" t="s">
        <v>41</v>
      </c>
      <c r="F4" s="101">
        <f ca="1">NOW()</f>
        <v>45607.42830219907</v>
      </c>
      <c r="G4" s="102"/>
    </row>
    <row r="5" spans="1:7" ht="16.5" thickBot="1" x14ac:dyDescent="0.3">
      <c r="A5" s="54" t="s">
        <v>17</v>
      </c>
      <c r="B5" s="89" t="s">
        <v>36</v>
      </c>
      <c r="C5" s="91"/>
      <c r="D5" s="103"/>
      <c r="E5" s="54" t="s">
        <v>20</v>
      </c>
      <c r="F5" s="89" t="s">
        <v>38</v>
      </c>
      <c r="G5" s="91"/>
    </row>
    <row r="6" spans="1:7" ht="16.5" thickBot="1" x14ac:dyDescent="0.3">
      <c r="A6" s="53" t="s">
        <v>18</v>
      </c>
      <c r="B6" s="89" t="s">
        <v>37</v>
      </c>
      <c r="C6" s="91"/>
      <c r="D6" s="103"/>
      <c r="E6" s="54" t="s">
        <v>39</v>
      </c>
      <c r="F6" s="89" t="s">
        <v>40</v>
      </c>
      <c r="G6" s="91"/>
    </row>
    <row r="7" spans="1:7" ht="18" customHeight="1" x14ac:dyDescent="0.25">
      <c r="A7" s="84" t="s">
        <v>15</v>
      </c>
      <c r="B7" s="85"/>
      <c r="C7" s="85"/>
      <c r="D7" s="85"/>
      <c r="E7" s="85"/>
      <c r="F7" s="85"/>
      <c r="G7" s="86"/>
    </row>
    <row r="8" spans="1:7" ht="37.5" customHeight="1" thickBot="1" x14ac:dyDescent="0.3">
      <c r="A8" s="84"/>
      <c r="B8" s="85"/>
      <c r="C8" s="85"/>
      <c r="D8" s="85"/>
      <c r="E8" s="85"/>
      <c r="F8" s="85"/>
      <c r="G8" s="86"/>
    </row>
    <row r="9" spans="1:7" ht="16.5" thickBot="1" x14ac:dyDescent="0.3">
      <c r="A9" s="93" t="s">
        <v>21</v>
      </c>
      <c r="B9" s="94"/>
      <c r="C9" s="95"/>
      <c r="D9" s="55"/>
      <c r="E9" s="93" t="s">
        <v>22</v>
      </c>
      <c r="F9" s="94"/>
      <c r="G9" s="95"/>
    </row>
    <row r="10" spans="1:7" ht="16.5" thickBot="1" x14ac:dyDescent="0.3">
      <c r="A10" s="89" t="s">
        <v>42</v>
      </c>
      <c r="B10" s="90"/>
      <c r="C10" s="91"/>
      <c r="D10" s="92"/>
      <c r="E10" s="89" t="s">
        <v>45</v>
      </c>
      <c r="F10" s="90"/>
      <c r="G10" s="91"/>
    </row>
    <row r="11" spans="1:7" ht="16.5" thickBot="1" x14ac:dyDescent="0.3">
      <c r="A11" s="89" t="s">
        <v>43</v>
      </c>
      <c r="B11" s="90"/>
      <c r="C11" s="91"/>
      <c r="D11" s="92"/>
      <c r="E11" s="89" t="s">
        <v>46</v>
      </c>
      <c r="F11" s="90"/>
      <c r="G11" s="91"/>
    </row>
    <row r="12" spans="1:7" ht="16.5" thickBot="1" x14ac:dyDescent="0.3">
      <c r="A12" s="89" t="s">
        <v>44</v>
      </c>
      <c r="B12" s="90"/>
      <c r="C12" s="91"/>
      <c r="D12" s="92"/>
      <c r="E12" s="89" t="s">
        <v>47</v>
      </c>
      <c r="F12" s="90"/>
      <c r="G12" s="91"/>
    </row>
    <row r="13" spans="1:7" x14ac:dyDescent="0.25">
      <c r="A13" s="84" t="s">
        <v>16</v>
      </c>
      <c r="B13" s="85"/>
      <c r="C13" s="85"/>
      <c r="D13" s="85"/>
      <c r="E13" s="85"/>
      <c r="F13" s="85"/>
      <c r="G13" s="86"/>
    </row>
    <row r="14" spans="1:7" ht="53.25" customHeight="1" thickBot="1" x14ac:dyDescent="0.3">
      <c r="A14" s="84"/>
      <c r="B14" s="85"/>
      <c r="C14" s="85"/>
      <c r="D14" s="85"/>
      <c r="E14" s="85"/>
      <c r="F14" s="85"/>
      <c r="G14" s="86"/>
    </row>
    <row r="15" spans="1:7" ht="48" customHeight="1" thickBot="1" x14ac:dyDescent="0.3">
      <c r="A15" s="87" t="s">
        <v>23</v>
      </c>
      <c r="B15" s="88"/>
      <c r="C15" s="70">
        <f>SUM(D17:D31)</f>
        <v>60</v>
      </c>
      <c r="D15" s="56"/>
      <c r="E15" s="69" t="s">
        <v>24</v>
      </c>
      <c r="F15" s="73">
        <f>F34</f>
        <v>5072.1591999999991</v>
      </c>
      <c r="G15" s="74"/>
    </row>
    <row r="16" spans="1:7" ht="71.25" customHeight="1" thickBot="1" x14ac:dyDescent="0.3">
      <c r="A16" s="57"/>
      <c r="B16" s="63" t="s">
        <v>25</v>
      </c>
      <c r="C16" s="63" t="s">
        <v>1</v>
      </c>
      <c r="D16" s="64" t="s">
        <v>28</v>
      </c>
      <c r="E16" s="63" t="s">
        <v>26</v>
      </c>
      <c r="F16" s="63" t="s">
        <v>27</v>
      </c>
      <c r="G16" s="59"/>
    </row>
    <row r="17" spans="1:7" ht="16.5" thickBot="1" x14ac:dyDescent="0.3">
      <c r="A17" s="58"/>
      <c r="B17" s="2">
        <f>IFERROR(MATCH(C17,Table1[Product Name],0), " ")</f>
        <v>8</v>
      </c>
      <c r="C17" s="17" t="s">
        <v>10</v>
      </c>
      <c r="D17" s="18">
        <v>3</v>
      </c>
      <c r="E17" s="3">
        <f>_xlfn.XLOOKUP(B17,Table1[Product ID],Table1[Price per Unit]," ")</f>
        <v>83.85</v>
      </c>
      <c r="F17" s="1">
        <f>IFERROR(E17*D17," ")</f>
        <v>251.54999999999998</v>
      </c>
      <c r="G17" s="60"/>
    </row>
    <row r="18" spans="1:7" ht="16.5" thickBot="1" x14ac:dyDescent="0.3">
      <c r="A18" s="58"/>
      <c r="B18" s="2">
        <f>IFERROR(MATCH(C18,Table1[Product Name],0), " ")</f>
        <v>4</v>
      </c>
      <c r="C18" s="17" t="s">
        <v>6</v>
      </c>
      <c r="D18" s="18">
        <v>4</v>
      </c>
      <c r="E18" s="3">
        <f>_xlfn.XLOOKUP(B18,Table1[Product ID],Table1[Price per Unit]," ")</f>
        <v>36.5</v>
      </c>
      <c r="F18" s="1">
        <f t="shared" ref="F18:F31" si="0">IFERROR(E18*D18," ")</f>
        <v>146</v>
      </c>
      <c r="G18" s="60"/>
    </row>
    <row r="19" spans="1:7" ht="16.5" thickBot="1" x14ac:dyDescent="0.3">
      <c r="A19" s="58"/>
      <c r="B19" s="2">
        <f>IFERROR(MATCH(C19,Table1[Product Name],0), " ")</f>
        <v>3</v>
      </c>
      <c r="C19" s="19" t="s">
        <v>5</v>
      </c>
      <c r="D19" s="18">
        <v>2</v>
      </c>
      <c r="E19" s="3">
        <f>_xlfn.XLOOKUP(B19,Table1[Product ID],Table1[Price per Unit]," ")</f>
        <v>26.52</v>
      </c>
      <c r="F19" s="1">
        <f t="shared" si="0"/>
        <v>53.04</v>
      </c>
      <c r="G19" s="61"/>
    </row>
    <row r="20" spans="1:7" ht="16.5" thickBot="1" x14ac:dyDescent="0.3">
      <c r="A20" s="58"/>
      <c r="B20" s="2">
        <f>IFERROR(MATCH(C20,Table1[Product Name],0), " ")</f>
        <v>6</v>
      </c>
      <c r="C20" s="19" t="s">
        <v>8</v>
      </c>
      <c r="D20" s="18">
        <v>7</v>
      </c>
      <c r="E20" s="3">
        <f>_xlfn.XLOOKUP(B20,Table1[Product ID],Table1[Price per Unit]," ")</f>
        <v>85.54</v>
      </c>
      <c r="F20" s="1">
        <f t="shared" si="0"/>
        <v>598.78000000000009</v>
      </c>
      <c r="G20" s="60"/>
    </row>
    <row r="21" spans="1:7" ht="16.5" thickBot="1" x14ac:dyDescent="0.3">
      <c r="A21" s="58"/>
      <c r="B21" s="2">
        <f>IFERROR(MATCH(C21,Table1[Product Name],0), " ")</f>
        <v>12</v>
      </c>
      <c r="C21" s="19" t="s">
        <v>30</v>
      </c>
      <c r="D21" s="18">
        <v>10</v>
      </c>
      <c r="E21" s="3">
        <f>_xlfn.XLOOKUP(B21,Table1[Product ID],Table1[Price per Unit]," ")</f>
        <v>83.85</v>
      </c>
      <c r="F21" s="1">
        <f t="shared" si="0"/>
        <v>838.5</v>
      </c>
      <c r="G21" s="60"/>
    </row>
    <row r="22" spans="1:7" ht="16.5" thickBot="1" x14ac:dyDescent="0.3">
      <c r="A22" s="58"/>
      <c r="B22" s="2">
        <f>IFERROR(MATCH(C22,Table1[Product Name],0), " ")</f>
        <v>5</v>
      </c>
      <c r="C22" s="19" t="s">
        <v>7</v>
      </c>
      <c r="D22" s="18">
        <v>6</v>
      </c>
      <c r="E22" s="3">
        <f>_xlfn.XLOOKUP(B22,Table1[Product ID],Table1[Price per Unit]," ")</f>
        <v>85.72</v>
      </c>
      <c r="F22" s="1">
        <f t="shared" si="0"/>
        <v>514.31999999999994</v>
      </c>
      <c r="G22" s="60"/>
    </row>
    <row r="23" spans="1:7" ht="16.5" thickBot="1" x14ac:dyDescent="0.3">
      <c r="A23" s="58"/>
      <c r="B23" s="2">
        <f>IFERROR(MATCH(C23,Table1[Product Name],0), " ")</f>
        <v>1</v>
      </c>
      <c r="C23" s="19" t="s">
        <v>3</v>
      </c>
      <c r="D23" s="18">
        <v>2</v>
      </c>
      <c r="E23" s="3">
        <f>_xlfn.XLOOKUP(B23,Table1[Product ID],Table1[Price per Unit]," ")</f>
        <v>42.61</v>
      </c>
      <c r="F23" s="1">
        <f t="shared" si="0"/>
        <v>85.22</v>
      </c>
      <c r="G23" s="60"/>
    </row>
    <row r="24" spans="1:7" ht="16.5" thickBot="1" x14ac:dyDescent="0.3">
      <c r="A24" s="58"/>
      <c r="B24" s="2">
        <f>IFERROR(MATCH(C24,Table1[Product Name],0), " ")</f>
        <v>11</v>
      </c>
      <c r="C24" s="19" t="s">
        <v>29</v>
      </c>
      <c r="D24" s="18">
        <v>5</v>
      </c>
      <c r="E24" s="3">
        <f>_xlfn.XLOOKUP(B24,Table1[Product ID],Table1[Price per Unit]," ")</f>
        <v>85.72</v>
      </c>
      <c r="F24" s="1">
        <f t="shared" si="0"/>
        <v>428.6</v>
      </c>
      <c r="G24" s="60"/>
    </row>
    <row r="25" spans="1:7" ht="16.5" thickBot="1" x14ac:dyDescent="0.3">
      <c r="A25" s="58"/>
      <c r="B25" s="2">
        <f>IFERROR(MATCH(C25,Table1[Product Name],0), " ")</f>
        <v>2</v>
      </c>
      <c r="C25" s="19" t="s">
        <v>4</v>
      </c>
      <c r="D25" s="18">
        <v>6</v>
      </c>
      <c r="E25" s="3">
        <f>_xlfn.XLOOKUP(B25,Table1[Product ID],Table1[Price per Unit]," ")</f>
        <v>89.64</v>
      </c>
      <c r="F25" s="1">
        <f t="shared" si="0"/>
        <v>537.84</v>
      </c>
      <c r="G25" s="60"/>
    </row>
    <row r="26" spans="1:7" ht="16.5" thickBot="1" x14ac:dyDescent="0.3">
      <c r="A26" s="58"/>
      <c r="B26" s="2">
        <f>IFERROR(MATCH(C26,Table1[Product Name],0), " ")</f>
        <v>9</v>
      </c>
      <c r="C26" s="19" t="s">
        <v>11</v>
      </c>
      <c r="D26" s="18">
        <v>7</v>
      </c>
      <c r="E26" s="3">
        <f>_xlfn.XLOOKUP(B26,Table1[Product ID],Table1[Price per Unit]," ")</f>
        <v>29.08</v>
      </c>
      <c r="F26" s="1">
        <f t="shared" si="0"/>
        <v>203.56</v>
      </c>
      <c r="G26" s="60"/>
    </row>
    <row r="27" spans="1:7" ht="16.5" thickBot="1" x14ac:dyDescent="0.3">
      <c r="A27" s="58"/>
      <c r="B27" s="2">
        <f>IFERROR(MATCH(C27,Table1[Product Name],0), " ")</f>
        <v>10</v>
      </c>
      <c r="C27" s="19" t="s">
        <v>12</v>
      </c>
      <c r="D27" s="18">
        <v>1</v>
      </c>
      <c r="E27" s="3">
        <f>_xlfn.XLOOKUP(B27,Table1[Product ID],Table1[Price per Unit]," ")</f>
        <v>48.83</v>
      </c>
      <c r="F27" s="1">
        <f t="shared" si="0"/>
        <v>48.83</v>
      </c>
      <c r="G27" s="60"/>
    </row>
    <row r="28" spans="1:7" ht="16.5" thickBot="1" x14ac:dyDescent="0.3">
      <c r="A28" s="58"/>
      <c r="B28" s="2">
        <f>IFERROR(MATCH(C28,Table1[Product Name],0), " ")</f>
        <v>7</v>
      </c>
      <c r="C28" s="19" t="s">
        <v>9</v>
      </c>
      <c r="D28" s="18">
        <v>7</v>
      </c>
      <c r="E28" s="3">
        <f>_xlfn.XLOOKUP(B28,Table1[Product ID],Table1[Price per Unit]," ")</f>
        <v>84.6</v>
      </c>
      <c r="F28" s="1">
        <f t="shared" si="0"/>
        <v>592.19999999999993</v>
      </c>
      <c r="G28" s="60"/>
    </row>
    <row r="29" spans="1:7" ht="16.5" thickBot="1" x14ac:dyDescent="0.3">
      <c r="A29" s="58"/>
      <c r="B29" s="2" t="str">
        <f>IFERROR(MATCH(C29,Table1[Product Name],0), " ")</f>
        <v xml:space="preserve"> </v>
      </c>
      <c r="C29" s="19"/>
      <c r="D29" s="20"/>
      <c r="E29" s="3" t="str">
        <f>_xlfn.XLOOKUP(B29,Table1[Product ID],Table1[Price per Unit]," ")</f>
        <v xml:space="preserve"> </v>
      </c>
      <c r="F29" s="1" t="str">
        <f t="shared" si="0"/>
        <v xml:space="preserve"> </v>
      </c>
      <c r="G29" s="62"/>
    </row>
    <row r="30" spans="1:7" ht="16.5" thickBot="1" x14ac:dyDescent="0.3">
      <c r="A30" s="58"/>
      <c r="B30" s="2" t="str">
        <f>IFERROR(MATCH(C30,Table1[Product Name],0), " ")</f>
        <v xml:space="preserve"> </v>
      </c>
      <c r="C30" s="19"/>
      <c r="D30" s="20"/>
      <c r="E30" s="3" t="str">
        <f>_xlfn.XLOOKUP(B30,Table1[Product ID],Table1[Price per Unit]," ")</f>
        <v xml:space="preserve"> </v>
      </c>
      <c r="F30" s="1" t="str">
        <f t="shared" si="0"/>
        <v xml:space="preserve"> </v>
      </c>
      <c r="G30" s="62"/>
    </row>
    <row r="31" spans="1:7" ht="16.5" thickBot="1" x14ac:dyDescent="0.3">
      <c r="A31" s="58"/>
      <c r="B31" s="2" t="str">
        <f>IFERROR(MATCH(C31,Table1[Product Name],0), " ")</f>
        <v xml:space="preserve"> </v>
      </c>
      <c r="C31" s="19"/>
      <c r="D31" s="20"/>
      <c r="E31" s="3" t="str">
        <f>_xlfn.XLOOKUP(B31,Table1[Product ID],Table1[Price per Unit]," ")</f>
        <v xml:space="preserve"> </v>
      </c>
      <c r="F31" s="1" t="str">
        <f t="shared" si="0"/>
        <v xml:space="preserve"> </v>
      </c>
      <c r="G31" s="62"/>
    </row>
    <row r="32" spans="1:7" ht="17.25" customHeight="1" thickBot="1" x14ac:dyDescent="0.3">
      <c r="A32" s="58"/>
      <c r="B32" s="75" t="s">
        <v>34</v>
      </c>
      <c r="C32" s="78" t="str">
        <f>IF(F34&gt;1499,"Congratulaions! Your order is eligible for a free complimentary truffle","Almost! Free complimentary")</f>
        <v>Congratulaions! Your order is eligible for a free complimentary truffle</v>
      </c>
      <c r="D32" s="79"/>
      <c r="E32" s="6" t="s">
        <v>31</v>
      </c>
      <c r="F32" s="4">
        <f>SUM(F17:F31)</f>
        <v>4298.4399999999996</v>
      </c>
      <c r="G32" s="62"/>
    </row>
    <row r="33" spans="1:7" ht="16.5" thickBot="1" x14ac:dyDescent="0.3">
      <c r="A33" s="58"/>
      <c r="B33" s="76"/>
      <c r="C33" s="80"/>
      <c r="D33" s="81"/>
      <c r="E33" s="7" t="s">
        <v>32</v>
      </c>
      <c r="F33" s="5">
        <f>F32*0.18</f>
        <v>773.71919999999989</v>
      </c>
      <c r="G33" s="62"/>
    </row>
    <row r="34" spans="1:7" ht="48.75" customHeight="1" thickBot="1" x14ac:dyDescent="0.3">
      <c r="A34" s="65"/>
      <c r="B34" s="77"/>
      <c r="C34" s="82"/>
      <c r="D34" s="83"/>
      <c r="E34" s="66" t="s">
        <v>33</v>
      </c>
      <c r="F34" s="67">
        <f>F32+F33</f>
        <v>5072.1591999999991</v>
      </c>
      <c r="G34" s="68"/>
    </row>
    <row r="35" spans="1:7" x14ac:dyDescent="0.25">
      <c r="A35" s="8"/>
      <c r="B35" s="9"/>
      <c r="C35" s="9"/>
      <c r="D35" s="9"/>
      <c r="E35" s="9"/>
      <c r="F35" s="9"/>
      <c r="G35" s="10"/>
    </row>
    <row r="36" spans="1:7" x14ac:dyDescent="0.25">
      <c r="A36" s="11"/>
      <c r="B36" s="12"/>
      <c r="C36" s="12"/>
      <c r="D36" s="12"/>
      <c r="E36" s="12"/>
      <c r="F36" s="12"/>
      <c r="G36" s="13"/>
    </row>
    <row r="37" spans="1:7" x14ac:dyDescent="0.25">
      <c r="A37" s="11"/>
      <c r="B37" s="12"/>
      <c r="C37" s="12"/>
      <c r="D37" s="12"/>
      <c r="E37" s="12"/>
      <c r="F37" s="12"/>
      <c r="G37" s="13"/>
    </row>
    <row r="38" spans="1:7" x14ac:dyDescent="0.25">
      <c r="A38" s="11"/>
      <c r="B38" s="12"/>
      <c r="C38" s="12"/>
      <c r="D38" s="12"/>
      <c r="E38" s="12"/>
      <c r="F38" s="12"/>
      <c r="G38" s="13"/>
    </row>
    <row r="39" spans="1:7" ht="15.75" thickBot="1" x14ac:dyDescent="0.3">
      <c r="A39" s="14"/>
      <c r="B39" s="15"/>
      <c r="C39" s="15"/>
      <c r="D39" s="15"/>
      <c r="E39" s="15"/>
      <c r="F39" s="15"/>
      <c r="G39" s="16"/>
    </row>
  </sheetData>
  <protectedRanges>
    <protectedRange algorithmName="SHA-512" hashValue="IgsOvIYtxLFYrRulmh/lBTooAj79qPJzRL1QnULvry7kIdeCw2VraDx16hXJ4cPBSZ6A+0yBxTwKIFuo2OkYfg==" saltValue="U0JICGJ3CekhlXkr/sqXjQ==" spinCount="100000" sqref="C17:D31" name="Range_1" securityDescriptor="O:WDG:WDD:(A;;CC;;;LA)"/>
  </protectedRanges>
  <mergeCells count="25">
    <mergeCell ref="A9:C9"/>
    <mergeCell ref="E9:G9"/>
    <mergeCell ref="A1:G1"/>
    <mergeCell ref="D2:G2"/>
    <mergeCell ref="B4:C4"/>
    <mergeCell ref="B5:C5"/>
    <mergeCell ref="B6:C6"/>
    <mergeCell ref="F4:G4"/>
    <mergeCell ref="F5:G5"/>
    <mergeCell ref="F6:G6"/>
    <mergeCell ref="D4:D6"/>
    <mergeCell ref="A3:G3"/>
    <mergeCell ref="A7:G8"/>
    <mergeCell ref="E10:G10"/>
    <mergeCell ref="E11:G11"/>
    <mergeCell ref="E12:G12"/>
    <mergeCell ref="D10:D12"/>
    <mergeCell ref="A10:C10"/>
    <mergeCell ref="A11:C11"/>
    <mergeCell ref="A12:C12"/>
    <mergeCell ref="F15:G15"/>
    <mergeCell ref="B32:B34"/>
    <mergeCell ref="C32:D34"/>
    <mergeCell ref="A13:G14"/>
    <mergeCell ref="A15:B15"/>
  </mergeCells>
  <phoneticPr fontId="23" type="noConversion"/>
  <conditionalFormatting sqref="F15">
    <cfRule type="cellIs" dxfId="12" priority="7" operator="lessThan">
      <formula>" ₹ 1499"</formula>
    </cfRule>
    <cfRule type="cellIs" dxfId="11" priority="8" operator="greaterThan">
      <formula>" ₹ 1500"</formula>
    </cfRule>
    <cfRule type="cellIs" dxfId="10" priority="9" operator="greaterThan">
      <formula>1400</formula>
    </cfRule>
    <cfRule type="cellIs" dxfId="9" priority="10" operator="lessThan">
      <formula>1000</formula>
    </cfRule>
  </conditionalFormatting>
  <conditionalFormatting sqref="F34">
    <cfRule type="cellIs" dxfId="8" priority="5" operator="greaterThan">
      <formula>1500</formula>
    </cfRule>
    <cfRule type="cellIs" dxfId="7" priority="6" operator="greaterThan">
      <formula>" ₹ 1500"</formula>
    </cfRule>
    <cfRule type="cellIs" dxfId="6" priority="11" operator="lessThan">
      <formula>" ₹ 1499"</formula>
    </cfRule>
    <cfRule type="cellIs" dxfId="5" priority="15" operator="greaterThan">
      <formula>1400</formula>
    </cfRule>
    <cfRule type="cellIs" dxfId="4" priority="16" operator="lessThan">
      <formula>1000</formula>
    </cfRule>
  </conditionalFormatting>
  <conditionalFormatting sqref="F15:G15">
    <cfRule type="cellIs" dxfId="3" priority="4" operator="greaterThan">
      <formula>1500</formula>
    </cfRule>
  </conditionalFormatting>
  <dataValidations count="2">
    <dataValidation type="list" allowBlank="1" showInputMessage="1" showErrorMessage="1" sqref="C17:C23 C25:C31" xr:uid="{54E60E0C-00A2-4E6E-AD07-CD10BBEAFF89}">
      <formula1>Product_List</formula1>
    </dataValidation>
    <dataValidation type="list" allowBlank="1" showInputMessage="1" showErrorMessage="1" sqref="C24" xr:uid="{3DAC0867-C748-45B3-A363-294896F2A05F}">
      <formula1>Products</formula1>
    </dataValidation>
  </dataValidations>
  <pageMargins left="0.7" right="0.7" top="0.75" bottom="0.75" header="0.3" footer="0.3"/>
  <pageSetup scale="65" orientation="portrait" r:id="rId1"/>
  <headerFooter>
    <oddHeader>&amp;C&amp;G</oddHeader>
  </headerFooter>
  <drawing r:id="rId2"/>
  <legacyDrawingHF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" operator="containsText" id="{1B9AD87D-305C-4EF6-A8F3-E2B28B5C54D9}">
            <xm:f>NOT(ISERROR(SEARCH($C$32,B32)))</xm:f>
            <xm:f>$C$32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B32:B34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721DA-6D19-45E3-9460-776FABDB77ED}">
  <sheetPr>
    <tabColor theme="7" tint="0.59999389629810485"/>
  </sheetPr>
  <dimension ref="A1:E13"/>
  <sheetViews>
    <sheetView workbookViewId="0">
      <selection activeCell="C7" sqref="C7"/>
    </sheetView>
  </sheetViews>
  <sheetFormatPr defaultRowHeight="15" x14ac:dyDescent="0.25"/>
  <cols>
    <col min="1" max="1" width="14.7109375" bestFit="1" customWidth="1"/>
    <col min="2" max="2" width="18.28515625" bestFit="1" customWidth="1"/>
    <col min="3" max="3" width="19.85546875" bestFit="1" customWidth="1"/>
    <col min="4" max="4" width="17.85546875" bestFit="1" customWidth="1"/>
    <col min="5" max="5" width="24.28515625" bestFit="1" customWidth="1"/>
  </cols>
  <sheetData>
    <row r="1" spans="1:5" ht="15.75" thickBot="1" x14ac:dyDescent="0.3">
      <c r="A1" s="38" t="s">
        <v>0</v>
      </c>
      <c r="B1" s="39" t="s">
        <v>1</v>
      </c>
      <c r="C1" s="48" t="s">
        <v>58</v>
      </c>
      <c r="D1" s="39" t="s">
        <v>2</v>
      </c>
      <c r="E1" s="39" t="s">
        <v>49</v>
      </c>
    </row>
    <row r="2" spans="1:5" x14ac:dyDescent="0.25">
      <c r="A2" s="40">
        <v>1</v>
      </c>
      <c r="B2" s="46" t="s">
        <v>3</v>
      </c>
      <c r="C2" s="41">
        <v>900</v>
      </c>
      <c r="D2" s="42">
        <v>42.61</v>
      </c>
      <c r="E2" s="29">
        <f xml:space="preserve"> Table1[[#This Row],[*Quantity (liters)]] - IFERROR(SUMIFS(POS_Billing_Page!$D$17:$D$31, POS_Billing_Page!$B$17:$B$31, Table1[[#This Row],[Product ID]]), 0)</f>
        <v>898</v>
      </c>
    </row>
    <row r="3" spans="1:5" x14ac:dyDescent="0.25">
      <c r="A3" s="40">
        <v>2</v>
      </c>
      <c r="B3" s="46" t="s">
        <v>4</v>
      </c>
      <c r="C3" s="41">
        <v>430.46</v>
      </c>
      <c r="D3" s="42">
        <v>89.64</v>
      </c>
      <c r="E3" s="29">
        <f xml:space="preserve"> Table1[[#This Row],[*Quantity (liters)]] - IFERROR(SUMIFS(POS_Billing_Page!$D$17:$D$31, POS_Billing_Page!$B$17:$B$31, Table1[[#This Row],[Product ID]]), 0)</f>
        <v>424.46</v>
      </c>
    </row>
    <row r="4" spans="1:5" x14ac:dyDescent="0.25">
      <c r="A4" s="40">
        <v>3</v>
      </c>
      <c r="B4" s="46" t="s">
        <v>5</v>
      </c>
      <c r="C4" s="41">
        <v>823.36</v>
      </c>
      <c r="D4" s="42">
        <v>26.52</v>
      </c>
      <c r="E4" s="29">
        <f xml:space="preserve"> Table1[[#This Row],[*Quantity (liters)]] - IFERROR(SUMIFS(POS_Billing_Page!$D$17:$D$31, POS_Billing_Page!$B$17:$B$31, Table1[[#This Row],[Product ID]]), 0)</f>
        <v>821.36</v>
      </c>
    </row>
    <row r="5" spans="1:5" x14ac:dyDescent="0.25">
      <c r="A5" s="40">
        <v>4</v>
      </c>
      <c r="B5" s="46" t="s">
        <v>6</v>
      </c>
      <c r="C5" s="41">
        <v>503.48</v>
      </c>
      <c r="D5" s="42">
        <v>36.5</v>
      </c>
      <c r="E5" s="29">
        <f xml:space="preserve"> Table1[[#This Row],[*Quantity (liters)]] - IFERROR(SUMIFS(POS_Billing_Page!$D$17:$D$31, POS_Billing_Page!$B$17:$B$31, Table1[[#This Row],[Product ID]]), 0)</f>
        <v>499.48</v>
      </c>
    </row>
    <row r="6" spans="1:5" x14ac:dyDescent="0.25">
      <c r="A6" s="40">
        <v>5</v>
      </c>
      <c r="B6" s="46" t="s">
        <v>7</v>
      </c>
      <c r="C6" s="41">
        <v>222.4</v>
      </c>
      <c r="D6" s="42">
        <v>85.72</v>
      </c>
      <c r="E6" s="29">
        <f xml:space="preserve"> Table1[[#This Row],[*Quantity (liters)]] - IFERROR(SUMIFS(POS_Billing_Page!$D$17:$D$31, POS_Billing_Page!$B$17:$B$31, Table1[[#This Row],[Product ID]]), 0)</f>
        <v>216.4</v>
      </c>
    </row>
    <row r="7" spans="1:5" x14ac:dyDescent="0.25">
      <c r="A7" s="40">
        <v>6</v>
      </c>
      <c r="B7" s="46" t="s">
        <v>8</v>
      </c>
      <c r="C7" s="41">
        <v>593.91999999999996</v>
      </c>
      <c r="D7" s="42">
        <v>85.54</v>
      </c>
      <c r="E7" s="29">
        <f xml:space="preserve"> Table1[[#This Row],[*Quantity (liters)]] - IFERROR(SUMIFS(POS_Billing_Page!$D$17:$D$31, POS_Billing_Page!$B$17:$B$31, Table1[[#This Row],[Product ID]]), 0)</f>
        <v>586.91999999999996</v>
      </c>
    </row>
    <row r="8" spans="1:5" x14ac:dyDescent="0.25">
      <c r="A8" s="40">
        <v>7</v>
      </c>
      <c r="B8" s="46" t="s">
        <v>9</v>
      </c>
      <c r="C8" s="41">
        <v>653.04</v>
      </c>
      <c r="D8" s="42">
        <v>84.6</v>
      </c>
      <c r="E8" s="29">
        <f xml:space="preserve"> Table1[[#This Row],[*Quantity (liters)]] - IFERROR(SUMIFS(POS_Billing_Page!$D$17:$D$31, POS_Billing_Page!$B$17:$B$31, Table1[[#This Row],[Product ID]]), 0)</f>
        <v>646.04</v>
      </c>
    </row>
    <row r="9" spans="1:5" x14ac:dyDescent="0.25">
      <c r="A9" s="40">
        <v>8</v>
      </c>
      <c r="B9" s="46" t="s">
        <v>10</v>
      </c>
      <c r="C9" s="41">
        <v>147.77000000000001</v>
      </c>
      <c r="D9" s="42">
        <v>83.85</v>
      </c>
      <c r="E9" s="29">
        <f xml:space="preserve"> Table1[[#This Row],[*Quantity (liters)]] - IFERROR(SUMIFS(POS_Billing_Page!$D$17:$D$31, POS_Billing_Page!$B$17:$B$31, Table1[[#This Row],[Product ID]]), 0)</f>
        <v>144.77000000000001</v>
      </c>
    </row>
    <row r="10" spans="1:5" x14ac:dyDescent="0.25">
      <c r="A10" s="40">
        <v>9</v>
      </c>
      <c r="B10" s="46" t="s">
        <v>11</v>
      </c>
      <c r="C10" s="41">
        <v>203.36</v>
      </c>
      <c r="D10" s="42">
        <v>29.08</v>
      </c>
      <c r="E10" s="29">
        <f xml:space="preserve"> Table1[[#This Row],[*Quantity (liters)]] - IFERROR(SUMIFS(POS_Billing_Page!$D$17:$D$31, POS_Billing_Page!$B$17:$B$31, Table1[[#This Row],[Product ID]]), 0)</f>
        <v>196.36</v>
      </c>
    </row>
    <row r="11" spans="1:5" x14ac:dyDescent="0.25">
      <c r="A11" s="40">
        <v>10</v>
      </c>
      <c r="B11" s="46" t="s">
        <v>12</v>
      </c>
      <c r="C11" s="41">
        <v>663.34</v>
      </c>
      <c r="D11" s="42">
        <v>48.83</v>
      </c>
      <c r="E11" s="29">
        <f xml:space="preserve"> Table1[[#This Row],[*Quantity (liters)]] - IFERROR(SUMIFS(POS_Billing_Page!$D$17:$D$31, POS_Billing_Page!$B$17:$B$31, Table1[[#This Row],[Product ID]]), 0)</f>
        <v>662.34</v>
      </c>
    </row>
    <row r="12" spans="1:5" x14ac:dyDescent="0.25">
      <c r="A12" s="40">
        <v>11</v>
      </c>
      <c r="B12" s="46" t="s">
        <v>29</v>
      </c>
      <c r="C12" s="41">
        <v>222.4</v>
      </c>
      <c r="D12" s="42">
        <v>85.72</v>
      </c>
      <c r="E12" s="29">
        <f xml:space="preserve"> Table1[[#This Row],[*Quantity (liters)]] - IFERROR(SUMIFS(POS_Billing_Page!$D$17:$D$31, POS_Billing_Page!$B$17:$B$31, Table1[[#This Row],[Product ID]]), 0)</f>
        <v>217.4</v>
      </c>
    </row>
    <row r="13" spans="1:5" ht="15.75" thickBot="1" x14ac:dyDescent="0.3">
      <c r="A13" s="43">
        <v>12</v>
      </c>
      <c r="B13" s="47" t="s">
        <v>30</v>
      </c>
      <c r="C13" s="44">
        <v>147.77000000000001</v>
      </c>
      <c r="D13" s="45">
        <v>83.85</v>
      </c>
      <c r="E13" s="29">
        <f xml:space="preserve"> Table1[[#This Row],[*Quantity (liters)]] - IFERROR(SUMIFS(POS_Billing_Page!$D$17:$D$31, POS_Billing_Page!$B$17:$B$31, Table1[[#This Row],[Product ID]]), 0)</f>
        <v>137.77000000000001</v>
      </c>
    </row>
  </sheetData>
  <sheetProtection algorithmName="SHA-512" hashValue="sRcJrsnHxPoZgdAXZgl+ZvnriYdvJ2BO1CFeUUtjufTIFbK+AKtOHAXInXmYbZZuekiF1V3IEyZZKNe1OLsTaQ==" saltValue="6BKeHsQQlAmbjLNNMUxYLA==" spinCount="100000" sheet="1" objects="1" scenarios="1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FCE36-A102-4984-AA85-969FF4AC08CD}">
  <sheetPr>
    <tabColor theme="7" tint="0.59999389629810485"/>
  </sheetPr>
  <dimension ref="A1:E18"/>
  <sheetViews>
    <sheetView zoomScaleNormal="100" workbookViewId="0">
      <selection activeCell="C2" sqref="C2:C13"/>
    </sheetView>
  </sheetViews>
  <sheetFormatPr defaultRowHeight="15" x14ac:dyDescent="0.25"/>
  <cols>
    <col min="1" max="1" width="12.42578125" bestFit="1" customWidth="1"/>
    <col min="2" max="2" width="15.7109375" customWidth="1"/>
    <col min="3" max="3" width="25.140625" bestFit="1" customWidth="1"/>
    <col min="4" max="4" width="33.5703125" bestFit="1" customWidth="1"/>
    <col min="5" max="5" width="25.42578125" bestFit="1" customWidth="1"/>
  </cols>
  <sheetData>
    <row r="1" spans="1:5" ht="15.75" thickBot="1" x14ac:dyDescent="0.3">
      <c r="A1" s="26" t="s">
        <v>0</v>
      </c>
      <c r="B1" s="25" t="s">
        <v>1</v>
      </c>
      <c r="C1" s="50" t="s">
        <v>59</v>
      </c>
      <c r="D1" s="24" t="s">
        <v>51</v>
      </c>
      <c r="E1" s="24" t="s">
        <v>52</v>
      </c>
    </row>
    <row r="2" spans="1:5" x14ac:dyDescent="0.25">
      <c r="A2" s="27">
        <v>1</v>
      </c>
      <c r="B2" s="34" t="s">
        <v>3</v>
      </c>
      <c r="C2" s="51">
        <v>129</v>
      </c>
      <c r="D2" s="28">
        <v>200</v>
      </c>
      <c r="E2" s="49">
        <f>Table1[[#This Row],[Quantity Sold (liters)]] - Table2[[#This Row],[*Quantity in Stock (liters)]]</f>
        <v>769</v>
      </c>
    </row>
    <row r="3" spans="1:5" x14ac:dyDescent="0.25">
      <c r="A3" s="30">
        <v>2</v>
      </c>
      <c r="B3" s="35" t="s">
        <v>4</v>
      </c>
      <c r="C3" s="51">
        <v>383</v>
      </c>
      <c r="D3" s="28">
        <v>100</v>
      </c>
      <c r="E3" s="49">
        <f>Table1[[#This Row],[Quantity Sold (liters)]] - Table2[[#This Row],[*Quantity in Stock (liters)]]</f>
        <v>41.45999999999998</v>
      </c>
    </row>
    <row r="4" spans="1:5" x14ac:dyDescent="0.25">
      <c r="A4" s="31">
        <v>3</v>
      </c>
      <c r="B4" s="36" t="s">
        <v>5</v>
      </c>
      <c r="C4" s="51">
        <v>400</v>
      </c>
      <c r="D4" s="28">
        <v>50</v>
      </c>
      <c r="E4" s="49">
        <f>Table1[[#This Row],[Quantity Sold (liters)]] - Table2[[#This Row],[*Quantity in Stock (liters)]]</f>
        <v>421.36</v>
      </c>
    </row>
    <row r="5" spans="1:5" x14ac:dyDescent="0.25">
      <c r="A5" s="30">
        <v>4</v>
      </c>
      <c r="B5" s="35" t="s">
        <v>6</v>
      </c>
      <c r="C5" s="51">
        <v>247</v>
      </c>
      <c r="D5" s="28">
        <v>500</v>
      </c>
      <c r="E5" s="49">
        <f>Table1[[#This Row],[Quantity Sold (liters)]] - Table2[[#This Row],[*Quantity in Stock (liters)]]</f>
        <v>252.48000000000002</v>
      </c>
    </row>
    <row r="6" spans="1:5" x14ac:dyDescent="0.25">
      <c r="A6" s="31">
        <v>5</v>
      </c>
      <c r="B6" s="36" t="s">
        <v>7</v>
      </c>
      <c r="C6" s="51">
        <v>199</v>
      </c>
      <c r="D6" s="28">
        <v>500</v>
      </c>
      <c r="E6" s="49">
        <f>Table1[[#This Row],[Quantity Sold (liters)]] - Table2[[#This Row],[*Quantity in Stock (liters)]]</f>
        <v>17.400000000000006</v>
      </c>
    </row>
    <row r="7" spans="1:5" x14ac:dyDescent="0.25">
      <c r="A7" s="30">
        <v>6</v>
      </c>
      <c r="B7" s="35" t="s">
        <v>8</v>
      </c>
      <c r="C7" s="51">
        <v>519</v>
      </c>
      <c r="D7" s="28">
        <v>500</v>
      </c>
      <c r="E7" s="49">
        <f>Table1[[#This Row],[Quantity Sold (liters)]] - Table2[[#This Row],[*Quantity in Stock (liters)]]</f>
        <v>67.919999999999959</v>
      </c>
    </row>
    <row r="8" spans="1:5" x14ac:dyDescent="0.25">
      <c r="A8" s="31">
        <v>7</v>
      </c>
      <c r="B8" s="36" t="s">
        <v>9</v>
      </c>
      <c r="C8" s="51">
        <v>308</v>
      </c>
      <c r="D8" s="28">
        <v>500</v>
      </c>
      <c r="E8" s="49">
        <f>Table1[[#This Row],[Quantity Sold (liters)]] - Table2[[#This Row],[*Quantity in Stock (liters)]]</f>
        <v>338.03999999999996</v>
      </c>
    </row>
    <row r="9" spans="1:5" x14ac:dyDescent="0.25">
      <c r="A9" s="30">
        <v>8</v>
      </c>
      <c r="B9" s="35" t="s">
        <v>10</v>
      </c>
      <c r="C9" s="51">
        <v>80</v>
      </c>
      <c r="D9" s="28">
        <v>1000</v>
      </c>
      <c r="E9" s="49">
        <f>Table1[[#This Row],[Quantity Sold (liters)]] - Table2[[#This Row],[*Quantity in Stock (liters)]]</f>
        <v>64.77000000000001</v>
      </c>
    </row>
    <row r="10" spans="1:5" x14ac:dyDescent="0.25">
      <c r="A10" s="31">
        <v>9</v>
      </c>
      <c r="B10" s="36" t="s">
        <v>11</v>
      </c>
      <c r="C10" s="51">
        <v>188</v>
      </c>
      <c r="D10" s="28">
        <v>500</v>
      </c>
      <c r="E10" s="49">
        <f>Table1[[#This Row],[Quantity Sold (liters)]] - Table2[[#This Row],[*Quantity in Stock (liters)]]</f>
        <v>8.3600000000000136</v>
      </c>
    </row>
    <row r="11" spans="1:5" x14ac:dyDescent="0.25">
      <c r="A11" s="30">
        <v>10</v>
      </c>
      <c r="B11" s="35" t="s">
        <v>12</v>
      </c>
      <c r="C11" s="51">
        <v>225</v>
      </c>
      <c r="D11" s="28">
        <v>500</v>
      </c>
      <c r="E11" s="49">
        <f>Table1[[#This Row],[Quantity Sold (liters)]] - Table2[[#This Row],[*Quantity in Stock (liters)]]</f>
        <v>437.34000000000003</v>
      </c>
    </row>
    <row r="12" spans="1:5" x14ac:dyDescent="0.25">
      <c r="A12" s="31">
        <v>11</v>
      </c>
      <c r="B12" s="36" t="s">
        <v>29</v>
      </c>
      <c r="C12" s="51">
        <v>215</v>
      </c>
      <c r="D12" s="28">
        <v>100</v>
      </c>
      <c r="E12" s="49">
        <f>Table1[[#This Row],[Quantity Sold (liters)]] - Table2[[#This Row],[*Quantity in Stock (liters)]]</f>
        <v>2.4000000000000057</v>
      </c>
    </row>
    <row r="13" spans="1:5" ht="15.75" thickBot="1" x14ac:dyDescent="0.3">
      <c r="A13" s="32">
        <v>12</v>
      </c>
      <c r="B13" s="37" t="s">
        <v>30</v>
      </c>
      <c r="C13" s="52">
        <v>90</v>
      </c>
      <c r="D13" s="33">
        <v>500</v>
      </c>
      <c r="E13" s="49">
        <f>Table1[[#This Row],[Quantity Sold (liters)]] - Table2[[#This Row],[*Quantity in Stock (liters)]]</f>
        <v>47.77000000000001</v>
      </c>
    </row>
    <row r="14" spans="1:5" ht="15.75" thickBot="1" x14ac:dyDescent="0.3"/>
    <row r="15" spans="1:5" ht="15.75" thickBot="1" x14ac:dyDescent="0.3">
      <c r="B15" s="107" t="s">
        <v>53</v>
      </c>
      <c r="C15" s="108"/>
    </row>
    <row r="16" spans="1:5" x14ac:dyDescent="0.25">
      <c r="B16" s="104" t="s">
        <v>57</v>
      </c>
      <c r="C16" s="21" t="s">
        <v>54</v>
      </c>
    </row>
    <row r="17" spans="2:3" x14ac:dyDescent="0.25">
      <c r="B17" s="105"/>
      <c r="C17" s="22" t="s">
        <v>56</v>
      </c>
    </row>
    <row r="18" spans="2:3" ht="15.75" thickBot="1" x14ac:dyDescent="0.3">
      <c r="B18" s="106"/>
      <c r="C18" s="23" t="s">
        <v>55</v>
      </c>
    </row>
  </sheetData>
  <sheetProtection algorithmName="SHA-512" hashValue="F6WVEqAGLWscZU8U/qoYCNWNNUVvONxfFhj8rb8AyzX4Prt5uLbDccIGBSZT96Q2kdX8QDBMi4v5uBGlV1zWTA==" saltValue="lfhSov1FfLdaQztO8bsIaw==" spinCount="100000" sheet="1" objects="1" scenarios="1"/>
  <mergeCells count="2">
    <mergeCell ref="B16:B18"/>
    <mergeCell ref="B15:C15"/>
  </mergeCells>
  <conditionalFormatting sqref="C2:C13">
    <cfRule type="cellIs" dxfId="2" priority="1" operator="greaterThan">
      <formula>300</formula>
    </cfRule>
    <cfRule type="cellIs" dxfId="1" priority="2" operator="greaterThan">
      <formula>201</formula>
    </cfRule>
    <cfRule type="cellIs" dxfId="0" priority="3" operator="lessThan">
      <formula>200</formula>
    </cfRule>
  </conditionalFormatting>
  <dataValidations count="1">
    <dataValidation errorStyle="information" allowBlank="1" showErrorMessage="1" errorTitle="Low Stocks" error="Quantity in stocks are low, reorder the products" sqref="E2:E13" xr:uid="{EEDD90E3-2CB3-4BD4-989E-D6E89ABCC1B0}"/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POS_Billing_Page</vt:lpstr>
      <vt:lpstr>Dairy_Stocks</vt:lpstr>
      <vt:lpstr>Stocks_History</vt:lpstr>
      <vt:lpstr>Product_List</vt:lpstr>
      <vt:lpstr>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 Sago!</dc:creator>
  <cp:lastModifiedBy>Saravanan V Arumugam</cp:lastModifiedBy>
  <cp:lastPrinted>2024-11-09T18:15:20Z</cp:lastPrinted>
  <dcterms:created xsi:type="dcterms:W3CDTF">2024-10-24T14:26:55Z</dcterms:created>
  <dcterms:modified xsi:type="dcterms:W3CDTF">2024-11-11T05:06:34Z</dcterms:modified>
</cp:coreProperties>
</file>