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iosoriorodarte_worldbank_org/Documents/ETIRI/Projects/FY24/FY24 5 SAS - Bangladesh/BGD_branch/02_SM2024/"/>
    </mc:Choice>
  </mc:AlternateContent>
  <xr:revisionPtr revIDLastSave="1" documentId="8_{96F004C0-575F-4C1A-8BB8-9425E5EC01E7}" xr6:coauthVersionLast="47" xr6:coauthVersionMax="47" xr10:uidLastSave="{EACC4AE5-DF85-4243-9041-6F01A684FE81}"/>
  <bookViews>
    <workbookView xWindow="-120" yWindow="-120" windowWidth="34800" windowHeight="19080" activeTab="4" xr2:uid="{E93185CF-480B-4E3C-B588-1ACF0BE2B580}"/>
  </bookViews>
  <sheets>
    <sheet name="match sectors" sheetId="2" r:id="rId1"/>
    <sheet name="nonlab" sheetId="7" r:id="rId2"/>
    <sheet name="elast" sheetId="1" r:id="rId3"/>
    <sheet name="summary" sheetId="6" r:id="rId4"/>
    <sheet name="parameters" sheetId="5" r:id="rId5"/>
    <sheet name="input_setup" sheetId="11" r:id="rId6"/>
    <sheet name="input_gdp" sheetId="12" r:id="rId7"/>
    <sheet name="input_gdp2" sheetId="3" r:id="rId8"/>
    <sheet name="input_labor" sheetId="8" r:id="rId9"/>
    <sheet name="input_nonlabor" sheetId="9" r:id="rId10"/>
    <sheet name="input_pop_wdi" sheetId="13" r:id="rId11"/>
  </sheets>
  <definedNames>
    <definedName name="Click" localSheetId="10">#REF!</definedName>
    <definedName name="Clic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G16" i="1" s="1"/>
  <c r="H16" i="1" s="1"/>
  <c r="I16" i="1" s="1"/>
  <c r="E16" i="1"/>
  <c r="E8" i="1"/>
  <c r="B111" i="1"/>
  <c r="B109" i="1"/>
  <c r="B110" i="1"/>
  <c r="B108" i="1"/>
  <c r="B107" i="1"/>
  <c r="B106" i="1"/>
  <c r="B105" i="1"/>
  <c r="H53" i="1"/>
  <c r="G53" i="1"/>
  <c r="I59" i="1"/>
  <c r="H59" i="1"/>
  <c r="H57" i="1"/>
  <c r="F57" i="1"/>
  <c r="G56" i="1"/>
  <c r="H55" i="1"/>
  <c r="F55" i="1"/>
  <c r="I54" i="1"/>
  <c r="G54" i="1"/>
  <c r="F54" i="1"/>
  <c r="E57" i="1"/>
  <c r="E55" i="1"/>
  <c r="I71" i="1"/>
  <c r="H71" i="1"/>
  <c r="G71" i="1"/>
  <c r="G59" i="1" s="1"/>
  <c r="F71" i="1"/>
  <c r="F59" i="1" s="1"/>
  <c r="E71" i="1"/>
  <c r="E59" i="1" s="1"/>
  <c r="I70" i="1"/>
  <c r="I58" i="1" s="1"/>
  <c r="H70" i="1"/>
  <c r="H58" i="1" s="1"/>
  <c r="G70" i="1"/>
  <c r="G58" i="1" s="1"/>
  <c r="F70" i="1"/>
  <c r="F58" i="1" s="1"/>
  <c r="E70" i="1"/>
  <c r="E58" i="1" s="1"/>
  <c r="I69" i="1"/>
  <c r="I57" i="1" s="1"/>
  <c r="H69" i="1"/>
  <c r="G69" i="1"/>
  <c r="G57" i="1" s="1"/>
  <c r="F69" i="1"/>
  <c r="E69" i="1"/>
  <c r="I68" i="1"/>
  <c r="I56" i="1" s="1"/>
  <c r="H68" i="1"/>
  <c r="H56" i="1" s="1"/>
  <c r="G68" i="1"/>
  <c r="F68" i="1"/>
  <c r="F56" i="1" s="1"/>
  <c r="E68" i="1"/>
  <c r="E56" i="1" s="1"/>
  <c r="I67" i="1"/>
  <c r="I55" i="1" s="1"/>
  <c r="H67" i="1"/>
  <c r="G67" i="1"/>
  <c r="G55" i="1" s="1"/>
  <c r="F67" i="1"/>
  <c r="E67" i="1"/>
  <c r="I66" i="1"/>
  <c r="H66" i="1"/>
  <c r="H54" i="1" s="1"/>
  <c r="G66" i="1"/>
  <c r="F66" i="1"/>
  <c r="E66" i="1"/>
  <c r="E54" i="1" s="1"/>
  <c r="I65" i="1"/>
  <c r="I53" i="1" s="1"/>
  <c r="H65" i="1"/>
  <c r="G65" i="1"/>
  <c r="F65" i="1"/>
  <c r="F53" i="1" s="1"/>
  <c r="E65" i="1"/>
  <c r="E53" i="1" s="1"/>
  <c r="C134" i="1"/>
  <c r="D134" i="1"/>
  <c r="D135" i="1" s="1"/>
  <c r="D136" i="1"/>
  <c r="C136" i="1"/>
  <c r="H4" i="7"/>
  <c r="C4" i="7"/>
  <c r="L45" i="1"/>
  <c r="M45" i="1" s="1"/>
  <c r="N45" i="1" s="1"/>
  <c r="D45" i="1" s="1"/>
  <c r="L42" i="1"/>
  <c r="L44" i="1" s="1"/>
  <c r="M44" i="1" s="1"/>
  <c r="N44" i="1" s="1"/>
  <c r="D44" i="1" s="1"/>
  <c r="E9" i="1"/>
  <c r="F9" i="1" s="1"/>
  <c r="G9" i="1" s="1"/>
  <c r="H9" i="1" s="1"/>
  <c r="I9" i="1" s="1"/>
  <c r="I22" i="1" s="1"/>
  <c r="E136" i="1"/>
  <c r="D17" i="1"/>
  <c r="D10" i="1"/>
  <c r="D15" i="1" s="1"/>
  <c r="C49" i="1"/>
  <c r="B49" i="1"/>
  <c r="C53" i="1"/>
  <c r="I29" i="5"/>
  <c r="G4" i="7"/>
  <c r="G30" i="6"/>
  <c r="I129" i="1"/>
  <c r="I128" i="1"/>
  <c r="I127" i="1"/>
  <c r="I126" i="1"/>
  <c r="I125" i="1"/>
  <c r="I124" i="1"/>
  <c r="I123" i="1"/>
  <c r="G32" i="6"/>
  <c r="G23" i="6"/>
  <c r="G22" i="6"/>
  <c r="G21" i="6"/>
  <c r="G20" i="6"/>
  <c r="G19" i="6"/>
  <c r="G18" i="6"/>
  <c r="G17" i="6"/>
  <c r="D96" i="1"/>
  <c r="D95" i="1"/>
  <c r="L47" i="1" l="1"/>
  <c r="M47" i="1" s="1"/>
  <c r="N47" i="1" s="1"/>
  <c r="D47" i="1" s="1"/>
  <c r="D137" i="1"/>
  <c r="L48" i="1"/>
  <c r="M48" i="1" s="1"/>
  <c r="N48" i="1" s="1"/>
  <c r="D48" i="1" s="1"/>
  <c r="L46" i="1"/>
  <c r="M46" i="1" s="1"/>
  <c r="N46" i="1" s="1"/>
  <c r="D46" i="1" s="1"/>
  <c r="D16" i="1"/>
  <c r="F8" i="1"/>
  <c r="E134" i="1"/>
  <c r="E135" i="1" s="1"/>
  <c r="L43" i="1"/>
  <c r="M43" i="1" s="1"/>
  <c r="N43" i="1" s="1"/>
  <c r="D43" i="1" s="1"/>
  <c r="D49" i="1" s="1"/>
  <c r="E141" i="1"/>
  <c r="G8" i="1" l="1"/>
  <c r="F134" i="1"/>
  <c r="F135" i="1" s="1"/>
  <c r="F136" i="1"/>
  <c r="D4" i="7"/>
  <c r="E4" i="7"/>
  <c r="F4" i="7"/>
  <c r="C22" i="1"/>
  <c r="D22" i="1"/>
  <c r="C23" i="1"/>
  <c r="D23" i="1"/>
  <c r="B22" i="1"/>
  <c r="B23" i="1"/>
  <c r="H8" i="1" l="1"/>
  <c r="G134" i="1"/>
  <c r="G135" i="1" s="1"/>
  <c r="G136" i="1"/>
  <c r="D140" i="1"/>
  <c r="H134" i="1" l="1"/>
  <c r="H135" i="1" s="1"/>
  <c r="H136" i="1"/>
  <c r="I8" i="1"/>
  <c r="B33" i="6"/>
  <c r="B2" i="11"/>
  <c r="A2" i="11"/>
  <c r="F32" i="6"/>
  <c r="E32" i="6"/>
  <c r="D32" i="6"/>
  <c r="C32" i="6"/>
  <c r="B32" i="6"/>
  <c r="F30" i="6"/>
  <c r="E30" i="6"/>
  <c r="D30" i="6"/>
  <c r="C30" i="6"/>
  <c r="B30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B16" i="6"/>
  <c r="B15" i="6"/>
  <c r="B14" i="6"/>
  <c r="B13" i="6"/>
  <c r="B12" i="6"/>
  <c r="B11" i="6"/>
  <c r="B10" i="6"/>
  <c r="B6" i="6"/>
  <c r="B3" i="6"/>
  <c r="B2" i="6"/>
  <c r="I134" i="1" l="1"/>
  <c r="I135" i="1" s="1"/>
  <c r="I136" i="1"/>
  <c r="I15" i="5"/>
  <c r="B5" i="9" s="1"/>
  <c r="I13" i="5"/>
  <c r="B3" i="9" s="1"/>
  <c r="I14" i="5"/>
  <c r="B4" i="9" s="1"/>
  <c r="I12" i="5"/>
  <c r="B2" i="9" s="1"/>
  <c r="D21" i="5"/>
  <c r="B8" i="12" s="1"/>
  <c r="D20" i="5"/>
  <c r="B7" i="12" s="1"/>
  <c r="D19" i="5"/>
  <c r="B6" i="12" s="1"/>
  <c r="D18" i="5"/>
  <c r="B5" i="12" s="1"/>
  <c r="D17" i="5"/>
  <c r="B4" i="12" s="1"/>
  <c r="D16" i="5"/>
  <c r="B3" i="12" s="1"/>
  <c r="D15" i="5"/>
  <c r="B2" i="12" s="1"/>
  <c r="D33" i="1"/>
  <c r="E137" i="1"/>
  <c r="D3" i="1"/>
  <c r="D4" i="1"/>
  <c r="C4" i="1"/>
  <c r="C3" i="1"/>
  <c r="C33" i="1"/>
  <c r="C34" i="1"/>
  <c r="D34" i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E22" i="1" l="1"/>
  <c r="F137" i="1"/>
  <c r="C2" i="6"/>
  <c r="F22" i="1"/>
  <c r="C3" i="6"/>
  <c r="H127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D128" i="1"/>
  <c r="E128" i="1"/>
  <c r="F128" i="1"/>
  <c r="G128" i="1"/>
  <c r="H128" i="1"/>
  <c r="D129" i="1"/>
  <c r="E129" i="1"/>
  <c r="F129" i="1"/>
  <c r="G129" i="1"/>
  <c r="H129" i="1"/>
  <c r="E123" i="1"/>
  <c r="F123" i="1"/>
  <c r="G123" i="1"/>
  <c r="H123" i="1"/>
  <c r="D123" i="1"/>
  <c r="C54" i="1"/>
  <c r="C55" i="1"/>
  <c r="C56" i="1"/>
  <c r="C57" i="1"/>
  <c r="C58" i="1"/>
  <c r="D54" i="1"/>
  <c r="D55" i="1"/>
  <c r="D56" i="1"/>
  <c r="D57" i="1"/>
  <c r="D58" i="1"/>
  <c r="D53" i="1"/>
  <c r="D97" i="1"/>
  <c r="D98" i="1"/>
  <c r="D99" i="1"/>
  <c r="D100" i="1"/>
  <c r="D101" i="1"/>
  <c r="C33" i="6" l="1"/>
  <c r="E95" i="1"/>
  <c r="I95" i="1"/>
  <c r="D3" i="6"/>
  <c r="D2" i="6"/>
  <c r="E48" i="1"/>
  <c r="I101" i="1"/>
  <c r="I98" i="1"/>
  <c r="I99" i="1"/>
  <c r="I96" i="1"/>
  <c r="I100" i="1"/>
  <c r="I97" i="1"/>
  <c r="D33" i="6" l="1"/>
  <c r="G137" i="1"/>
  <c r="G22" i="1"/>
  <c r="G3" i="6"/>
  <c r="F48" i="1"/>
  <c r="G48" i="1" s="1"/>
  <c r="E45" i="1"/>
  <c r="E3" i="6"/>
  <c r="E33" i="6"/>
  <c r="E2" i="6"/>
  <c r="D81" i="1"/>
  <c r="D76" i="1"/>
  <c r="D78" i="1"/>
  <c r="D80" i="1"/>
  <c r="D75" i="1"/>
  <c r="D77" i="1"/>
  <c r="D79" i="1"/>
  <c r="C11" i="1"/>
  <c r="C17" i="1" s="1"/>
  <c r="C81" i="1"/>
  <c r="C76" i="1"/>
  <c r="C78" i="1"/>
  <c r="C80" i="1"/>
  <c r="C75" i="1"/>
  <c r="C77" i="1"/>
  <c r="C79" i="1"/>
  <c r="B11" i="1"/>
  <c r="B17" i="1" s="1"/>
  <c r="B80" i="1"/>
  <c r="B75" i="1"/>
  <c r="B78" i="1"/>
  <c r="B76" i="1"/>
  <c r="B77" i="1"/>
  <c r="B79" i="1"/>
  <c r="B81" i="1"/>
  <c r="E43" i="1"/>
  <c r="E47" i="1"/>
  <c r="E46" i="1"/>
  <c r="D59" i="1"/>
  <c r="E44" i="1"/>
  <c r="F101" i="1"/>
  <c r="G101" i="1"/>
  <c r="H101" i="1"/>
  <c r="E101" i="1"/>
  <c r="E91" i="1" s="1"/>
  <c r="C16" i="6" s="1"/>
  <c r="G100" i="1"/>
  <c r="H100" i="1"/>
  <c r="E100" i="1"/>
  <c r="E90" i="1" s="1"/>
  <c r="C15" i="6" s="1"/>
  <c r="F100" i="1"/>
  <c r="E96" i="1"/>
  <c r="E86" i="1" s="1"/>
  <c r="C11" i="6" s="1"/>
  <c r="G96" i="1"/>
  <c r="H96" i="1"/>
  <c r="F96" i="1"/>
  <c r="H99" i="1"/>
  <c r="F99" i="1"/>
  <c r="E99" i="1"/>
  <c r="E89" i="1" s="1"/>
  <c r="C14" i="6" s="1"/>
  <c r="G99" i="1"/>
  <c r="E97" i="1"/>
  <c r="E87" i="1" s="1"/>
  <c r="C12" i="6" s="1"/>
  <c r="H97" i="1"/>
  <c r="F97" i="1"/>
  <c r="G97" i="1"/>
  <c r="F98" i="1"/>
  <c r="G98" i="1"/>
  <c r="H98" i="1"/>
  <c r="E98" i="1"/>
  <c r="E88" i="1" s="1"/>
  <c r="C13" i="6" s="1"/>
  <c r="E85" i="1"/>
  <c r="C10" i="6" s="1"/>
  <c r="H95" i="1"/>
  <c r="F95" i="1"/>
  <c r="G95" i="1"/>
  <c r="C59" i="1"/>
  <c r="H137" i="1" l="1"/>
  <c r="B29" i="6"/>
  <c r="B28" i="6"/>
  <c r="B25" i="6"/>
  <c r="B26" i="6"/>
  <c r="B24" i="6"/>
  <c r="B27" i="6"/>
  <c r="B5" i="6"/>
  <c r="D21" i="1"/>
  <c r="F3" i="6"/>
  <c r="H22" i="1"/>
  <c r="K22" i="1" s="1"/>
  <c r="C10" i="1"/>
  <c r="C14" i="1" s="1"/>
  <c r="C24" i="1" s="1"/>
  <c r="C21" i="1"/>
  <c r="B10" i="1"/>
  <c r="B14" i="1" s="1"/>
  <c r="B24" i="1" s="1"/>
  <c r="B21" i="1"/>
  <c r="F45" i="1"/>
  <c r="G45" i="1" s="1"/>
  <c r="B2" i="13"/>
  <c r="F2" i="6"/>
  <c r="C32" i="1"/>
  <c r="D32" i="1"/>
  <c r="F89" i="1"/>
  <c r="D14" i="6" s="1"/>
  <c r="F47" i="1"/>
  <c r="G47" i="1" s="1"/>
  <c r="F43" i="1"/>
  <c r="H48" i="1"/>
  <c r="I48" i="1" s="1"/>
  <c r="F91" i="1"/>
  <c r="D16" i="6" s="1"/>
  <c r="F46" i="1"/>
  <c r="F86" i="1"/>
  <c r="D11" i="6" s="1"/>
  <c r="F44" i="1"/>
  <c r="F90" i="1"/>
  <c r="D15" i="6" s="1"/>
  <c r="F87" i="1"/>
  <c r="D12" i="6" s="1"/>
  <c r="F88" i="1"/>
  <c r="D13" i="6" s="1"/>
  <c r="F85" i="1"/>
  <c r="D10" i="6" s="1"/>
  <c r="E49" i="1"/>
  <c r="E79" i="1" s="1"/>
  <c r="C28" i="6" s="1"/>
  <c r="F33" i="6" l="1"/>
  <c r="G2" i="6"/>
  <c r="I137" i="1"/>
  <c r="E76" i="1"/>
  <c r="C25" i="6" s="1"/>
  <c r="B15" i="1"/>
  <c r="B20" i="1"/>
  <c r="B16" i="1"/>
  <c r="C15" i="1"/>
  <c r="C20" i="1"/>
  <c r="D20" i="1"/>
  <c r="C16" i="1"/>
  <c r="C31" i="1"/>
  <c r="C35" i="1"/>
  <c r="E78" i="1"/>
  <c r="C27" i="6" s="1"/>
  <c r="B4" i="6"/>
  <c r="D14" i="1"/>
  <c r="G89" i="1"/>
  <c r="E14" i="6" s="1"/>
  <c r="E75" i="1"/>
  <c r="C24" i="6" s="1"/>
  <c r="E81" i="1"/>
  <c r="E77" i="1"/>
  <c r="C26" i="6" s="1"/>
  <c r="E80" i="1"/>
  <c r="C29" i="6" s="1"/>
  <c r="D31" i="1"/>
  <c r="G90" i="1"/>
  <c r="E15" i="6" s="1"/>
  <c r="G86" i="1"/>
  <c r="E11" i="6" s="1"/>
  <c r="G43" i="1"/>
  <c r="H43" i="1" s="1"/>
  <c r="I43" i="1" s="1"/>
  <c r="H45" i="1"/>
  <c r="I45" i="1" s="1"/>
  <c r="G46" i="1"/>
  <c r="G44" i="1"/>
  <c r="G91" i="1"/>
  <c r="E16" i="6" s="1"/>
  <c r="H47" i="1"/>
  <c r="I47" i="1" s="1"/>
  <c r="E11" i="1"/>
  <c r="E17" i="1" s="1"/>
  <c r="G87" i="1"/>
  <c r="E12" i="6" s="1"/>
  <c r="G85" i="1"/>
  <c r="E10" i="6" s="1"/>
  <c r="G88" i="1"/>
  <c r="E13" i="6" s="1"/>
  <c r="F49" i="1"/>
  <c r="G49" i="1" s="1"/>
  <c r="G31" i="1" l="1"/>
  <c r="H31" i="1"/>
  <c r="I31" i="1"/>
  <c r="G33" i="6"/>
  <c r="B8" i="6"/>
  <c r="F31" i="1"/>
  <c r="B9" i="6"/>
  <c r="C5" i="6"/>
  <c r="E21" i="1"/>
  <c r="B7" i="6"/>
  <c r="D24" i="1"/>
  <c r="H89" i="1"/>
  <c r="E31" i="1"/>
  <c r="D35" i="1"/>
  <c r="F81" i="1"/>
  <c r="F80" i="1"/>
  <c r="D29" i="6" s="1"/>
  <c r="F77" i="1"/>
  <c r="D26" i="6" s="1"/>
  <c r="F75" i="1"/>
  <c r="D24" i="6" s="1"/>
  <c r="F78" i="1"/>
  <c r="D27" i="6" s="1"/>
  <c r="F79" i="1"/>
  <c r="D28" i="6" s="1"/>
  <c r="F76" i="1"/>
  <c r="D25" i="6" s="1"/>
  <c r="H85" i="1"/>
  <c r="H87" i="1"/>
  <c r="E32" i="1"/>
  <c r="H91" i="1"/>
  <c r="H46" i="1"/>
  <c r="I46" i="1" s="1"/>
  <c r="H86" i="1"/>
  <c r="H88" i="1"/>
  <c r="H44" i="1"/>
  <c r="I44" i="1" s="1"/>
  <c r="H90" i="1"/>
  <c r="F11" i="1"/>
  <c r="F17" i="1" s="1"/>
  <c r="F16" i="6" l="1"/>
  <c r="D37" i="5" s="1"/>
  <c r="B8" i="3" s="1"/>
  <c r="I91" i="1"/>
  <c r="G16" i="6" s="1"/>
  <c r="F14" i="6"/>
  <c r="D35" i="5" s="1"/>
  <c r="B6" i="3" s="1"/>
  <c r="I89" i="1"/>
  <c r="G14" i="6" s="1"/>
  <c r="F12" i="6"/>
  <c r="D33" i="5" s="1"/>
  <c r="B4" i="3" s="1"/>
  <c r="I87" i="1"/>
  <c r="G12" i="6" s="1"/>
  <c r="G75" i="1"/>
  <c r="E24" i="6" s="1"/>
  <c r="H49" i="1"/>
  <c r="G11" i="1"/>
  <c r="G17" i="1" s="1"/>
  <c r="F15" i="6"/>
  <c r="D36" i="5" s="1"/>
  <c r="B7" i="3" s="1"/>
  <c r="I90" i="1"/>
  <c r="G15" i="6" s="1"/>
  <c r="F13" i="6"/>
  <c r="D34" i="5" s="1"/>
  <c r="B5" i="3" s="1"/>
  <c r="I88" i="1"/>
  <c r="G13" i="6" s="1"/>
  <c r="F11" i="6"/>
  <c r="D32" i="5" s="1"/>
  <c r="B3" i="3" s="1"/>
  <c r="I86" i="1"/>
  <c r="G11" i="6" s="1"/>
  <c r="F10" i="6"/>
  <c r="D31" i="5" s="1"/>
  <c r="B2" i="3" s="1"/>
  <c r="I85" i="1"/>
  <c r="G10" i="6" s="1"/>
  <c r="E10" i="1"/>
  <c r="F10" i="1" s="1"/>
  <c r="D5" i="6"/>
  <c r="F21" i="1"/>
  <c r="G76" i="1"/>
  <c r="E25" i="6" s="1"/>
  <c r="G81" i="1"/>
  <c r="G80" i="1"/>
  <c r="E29" i="6" s="1"/>
  <c r="G79" i="1"/>
  <c r="E28" i="6" s="1"/>
  <c r="G77" i="1"/>
  <c r="E26" i="6" s="1"/>
  <c r="G78" i="1"/>
  <c r="E27" i="6" s="1"/>
  <c r="F32" i="1"/>
  <c r="E20" i="1" l="1"/>
  <c r="C4" i="6"/>
  <c r="C9" i="6"/>
  <c r="E13" i="1"/>
  <c r="E15" i="1" s="1"/>
  <c r="C8" i="6" s="1"/>
  <c r="E14" i="1"/>
  <c r="F14" i="1"/>
  <c r="F13" i="1"/>
  <c r="F15" i="1" s="1"/>
  <c r="G10" i="1"/>
  <c r="H78" i="1"/>
  <c r="F27" i="6" s="1"/>
  <c r="I49" i="1"/>
  <c r="I11" i="1" s="1"/>
  <c r="H11" i="1"/>
  <c r="D4" i="6"/>
  <c r="F20" i="1"/>
  <c r="E5" i="6"/>
  <c r="G21" i="1"/>
  <c r="H75" i="1"/>
  <c r="F24" i="6" s="1"/>
  <c r="H81" i="1"/>
  <c r="H80" i="1"/>
  <c r="F29" i="6" s="1"/>
  <c r="H79" i="1"/>
  <c r="F28" i="6" s="1"/>
  <c r="H77" i="1"/>
  <c r="F26" i="6" s="1"/>
  <c r="H76" i="1"/>
  <c r="F25" i="6" s="1"/>
  <c r="D9" i="6"/>
  <c r="G32" i="1"/>
  <c r="C6" i="6" l="1"/>
  <c r="E23" i="1"/>
  <c r="H17" i="1"/>
  <c r="G13" i="1"/>
  <c r="G15" i="1" s="1"/>
  <c r="G14" i="1"/>
  <c r="H10" i="1"/>
  <c r="I10" i="1" s="1"/>
  <c r="F23" i="1"/>
  <c r="E34" i="1"/>
  <c r="I81" i="1"/>
  <c r="I80" i="1"/>
  <c r="G29" i="6" s="1"/>
  <c r="D28" i="5" s="1"/>
  <c r="B9" i="8" s="1"/>
  <c r="I79" i="1"/>
  <c r="G28" i="6" s="1"/>
  <c r="D27" i="5" s="1"/>
  <c r="B8" i="8" s="1"/>
  <c r="I77" i="1"/>
  <c r="G26" i="6" s="1"/>
  <c r="D25" i="5" s="1"/>
  <c r="B6" i="8" s="1"/>
  <c r="I75" i="1"/>
  <c r="G24" i="6" s="1"/>
  <c r="D23" i="5" s="1"/>
  <c r="B4" i="8" s="1"/>
  <c r="I78" i="1"/>
  <c r="G27" i="6" s="1"/>
  <c r="D26" i="5" s="1"/>
  <c r="B7" i="8" s="1"/>
  <c r="I76" i="1"/>
  <c r="G25" i="6" s="1"/>
  <c r="D24" i="5" s="1"/>
  <c r="B5" i="8" s="1"/>
  <c r="E4" i="6"/>
  <c r="G20" i="1"/>
  <c r="C7" i="6"/>
  <c r="E24" i="1"/>
  <c r="F5" i="6"/>
  <c r="H21" i="1"/>
  <c r="K21" i="1" s="1"/>
  <c r="D7" i="6"/>
  <c r="F24" i="1"/>
  <c r="H32" i="1"/>
  <c r="D8" i="6"/>
  <c r="D6" i="6"/>
  <c r="E9" i="6"/>
  <c r="F34" i="1"/>
  <c r="E35" i="1"/>
  <c r="F35" i="1"/>
  <c r="H13" i="1" l="1"/>
  <c r="H15" i="1" s="1"/>
  <c r="G23" i="1"/>
  <c r="H14" i="1"/>
  <c r="I14" i="1" s="1"/>
  <c r="I35" i="1" s="1"/>
  <c r="E7" i="6"/>
  <c r="G24" i="1"/>
  <c r="F4" i="6"/>
  <c r="H20" i="1"/>
  <c r="K20" i="1" s="1"/>
  <c r="E8" i="6"/>
  <c r="E6" i="6"/>
  <c r="F9" i="6"/>
  <c r="D12" i="5" s="1"/>
  <c r="B2" i="8" s="1"/>
  <c r="G34" i="1"/>
  <c r="G35" i="1"/>
  <c r="I20" i="1" l="1"/>
  <c r="G7" i="6"/>
  <c r="I24" i="1"/>
  <c r="H23" i="1"/>
  <c r="K23" i="1" s="1"/>
  <c r="F8" i="6"/>
  <c r="G4" i="6"/>
  <c r="G9" i="6"/>
  <c r="F7" i="6"/>
  <c r="H24" i="1"/>
  <c r="K24" i="1" s="1"/>
  <c r="F6" i="6"/>
  <c r="H35" i="1"/>
  <c r="H34" i="1"/>
  <c r="I13" i="1"/>
  <c r="I34" i="1" s="1"/>
  <c r="I21" i="1"/>
  <c r="I17" i="1"/>
  <c r="I32" i="1"/>
  <c r="G5" i="6"/>
  <c r="I23" i="1" l="1"/>
  <c r="I15" i="1"/>
  <c r="G8" i="6" s="1"/>
  <c r="D13" i="5" s="1"/>
  <c r="B3" i="8" s="1"/>
  <c r="G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Israel Osorio-Rodarte</author>
  </authors>
  <commentList>
    <comment ref="D8" authorId="0" shapeId="0" xr:uid="{7F643042-180E-4FB5-9847-E4C90FCD1388}">
      <text>
        <r>
          <rPr>
            <b/>
            <sz val="9"/>
            <color indexed="81"/>
            <rFont val="Tahoma"/>
            <charset val="1"/>
          </rPr>
          <t>Israel Osorio-Rodarte:</t>
        </r>
        <r>
          <rPr>
            <sz val="9"/>
            <color indexed="81"/>
            <rFont val="Tahoma"/>
            <charset val="1"/>
          </rPr>
          <t xml:space="preserve">
This number was 166,149,998 from (GMD). Note: It doesn't match the new SARMD used for simulation. The column was replaced with new figures</t>
        </r>
      </text>
    </comment>
    <comment ref="D49" authorId="0" shapeId="0" xr:uid="{B8DD4BA7-FC41-44DB-97BC-4197A3FECFDA}">
      <text>
        <r>
          <rPr>
            <b/>
            <sz val="9"/>
            <color indexed="81"/>
            <rFont val="Tahoma"/>
            <charset val="1"/>
          </rPr>
          <t>Israel Osorio-Rodarte:</t>
        </r>
        <r>
          <rPr>
            <sz val="9"/>
            <color indexed="81"/>
            <rFont val="Tahoma"/>
            <charset val="1"/>
          </rPr>
          <t xml:space="preserve">
There are 4.58 million individuals between 15 and 64 that are employed and do not have an industry</t>
        </r>
      </text>
    </comment>
  </commentList>
</comments>
</file>

<file path=xl/sharedStrings.xml><?xml version="1.0" encoding="utf-8"?>
<sst xmlns="http://schemas.openxmlformats.org/spreadsheetml/2006/main" count="299" uniqueCount="152">
  <si>
    <t>1 digit industry classification,</t>
  </si>
  <si>
    <t>primary job (12-mon ref period)</t>
  </si>
  <si>
    <t>Agriculture, Hunting, Fishing, etc.</t>
  </si>
  <si>
    <t>Mining</t>
  </si>
  <si>
    <t>Manufacturing</t>
  </si>
  <si>
    <t>Public Utility Services</t>
  </si>
  <si>
    <t>Construction</t>
  </si>
  <si>
    <t>Commerce</t>
  </si>
  <si>
    <t>Transport and Communications</t>
  </si>
  <si>
    <t>Financial and Business Services</t>
  </si>
  <si>
    <t>Public Administration</t>
  </si>
  <si>
    <t>Others Services, Unspecified</t>
  </si>
  <si>
    <t>Total</t>
  </si>
  <si>
    <t>Agriculture</t>
  </si>
  <si>
    <t>Industry</t>
  </si>
  <si>
    <t>Transport</t>
  </si>
  <si>
    <t>Finance</t>
  </si>
  <si>
    <t>Services</t>
  </si>
  <si>
    <t>industry6</t>
  </si>
  <si>
    <t>Grand Total</t>
  </si>
  <si>
    <t>GDP constant</t>
  </si>
  <si>
    <t>GDP growth rate t/t-1</t>
  </si>
  <si>
    <t>Employment</t>
  </si>
  <si>
    <t>Employment var (%)</t>
  </si>
  <si>
    <t>Mean labor income income LCU 2022 var(%)</t>
  </si>
  <si>
    <t>avg elasticity lab income to GDP</t>
  </si>
  <si>
    <t>sector</t>
  </si>
  <si>
    <t>rate</t>
  </si>
  <si>
    <t>MODEL PARAMETERS</t>
  </si>
  <si>
    <t>national</t>
  </si>
  <si>
    <t>si</t>
  </si>
  <si>
    <t>Type of estimation</t>
  </si>
  <si>
    <t>international</t>
  </si>
  <si>
    <t xml:space="preserve">New weight </t>
  </si>
  <si>
    <t>no</t>
  </si>
  <si>
    <t>Select escenario</t>
  </si>
  <si>
    <t>Number of months without payments (informal workers)</t>
  </si>
  <si>
    <t>Labor markets indicators (∆  elasticities)</t>
  </si>
  <si>
    <t>Non-labor sources (∆  elasticities)</t>
  </si>
  <si>
    <t>remittances</t>
  </si>
  <si>
    <t>Participation rate</t>
  </si>
  <si>
    <t>Unemployment rate</t>
  </si>
  <si>
    <t>pensions</t>
  </si>
  <si>
    <t>GDP</t>
  </si>
  <si>
    <t>capital</t>
  </si>
  <si>
    <t>public transfers</t>
  </si>
  <si>
    <t xml:space="preserve">Employment structure </t>
  </si>
  <si>
    <t>Agriculture-Informal</t>
  </si>
  <si>
    <t>Industry - formal</t>
  </si>
  <si>
    <t>Industry - informal</t>
  </si>
  <si>
    <t>Services- formal</t>
  </si>
  <si>
    <t>Services- informal</t>
  </si>
  <si>
    <t xml:space="preserve">Population </t>
  </si>
  <si>
    <t>Average incomes</t>
  </si>
  <si>
    <t>Total income</t>
  </si>
  <si>
    <t>Active</t>
  </si>
  <si>
    <t>Inactive</t>
  </si>
  <si>
    <t>Employed</t>
  </si>
  <si>
    <t>Unemployed</t>
  </si>
  <si>
    <t>Labor market structure</t>
  </si>
  <si>
    <t>Labor market structure var (%)</t>
  </si>
  <si>
    <t>avg elasticity participation to GDP</t>
  </si>
  <si>
    <t>Employed_year</t>
  </si>
  <si>
    <t>Total population (survey)</t>
  </si>
  <si>
    <t>Working age population (15 - 64) - survey</t>
  </si>
  <si>
    <t>parti_rate</t>
  </si>
  <si>
    <t>pop</t>
  </si>
  <si>
    <t>emp</t>
  </si>
  <si>
    <t>unemp</t>
  </si>
  <si>
    <t>inact</t>
  </si>
  <si>
    <t>inc_agric</t>
  </si>
  <si>
    <t>inc_ind</t>
  </si>
  <si>
    <t>inc_cons</t>
  </si>
  <si>
    <t>inc_serv</t>
  </si>
  <si>
    <t>inc_transp</t>
  </si>
  <si>
    <t>inc_fin</t>
  </si>
  <si>
    <t>inc_tot</t>
  </si>
  <si>
    <t>remit</t>
  </si>
  <si>
    <t>cap_pens</t>
  </si>
  <si>
    <t>Remittance Inflows</t>
  </si>
  <si>
    <t>Share of labor in value added</t>
  </si>
  <si>
    <t>unemp_rate</t>
  </si>
  <si>
    <t>transf</t>
  </si>
  <si>
    <t>Public transfers</t>
  </si>
  <si>
    <t>Capital income</t>
  </si>
  <si>
    <t>Pensions</t>
  </si>
  <si>
    <t>Employment structure</t>
  </si>
  <si>
    <t>gdp_agric</t>
  </si>
  <si>
    <t>gdp_ind</t>
  </si>
  <si>
    <t>gdp_cons</t>
  </si>
  <si>
    <t>gdp_serv</t>
  </si>
  <si>
    <t>gdp_transp</t>
  </si>
  <si>
    <t>gdp_fin</t>
  </si>
  <si>
    <t>gdp_tot</t>
  </si>
  <si>
    <t>sh_agric</t>
  </si>
  <si>
    <t>sh_ind</t>
  </si>
  <si>
    <t>sh_cons</t>
  </si>
  <si>
    <t>sh_serv</t>
  </si>
  <si>
    <t>sh_transp</t>
  </si>
  <si>
    <t>sh_fin</t>
  </si>
  <si>
    <t>work_age</t>
  </si>
  <si>
    <t>active</t>
  </si>
  <si>
    <t>participation</t>
  </si>
  <si>
    <t>unemployment</t>
  </si>
  <si>
    <t>category</t>
  </si>
  <si>
    <t>pens</t>
  </si>
  <si>
    <t>cap</t>
  </si>
  <si>
    <t>type_estimation</t>
  </si>
  <si>
    <t>model</t>
  </si>
  <si>
    <t>redu</t>
  </si>
  <si>
    <t>num_sectors</t>
  </si>
  <si>
    <t>bonus</t>
  </si>
  <si>
    <t>weights</t>
  </si>
  <si>
    <t>gdp</t>
  </si>
  <si>
    <t>population</t>
  </si>
  <si>
    <t>value</t>
  </si>
  <si>
    <t>total</t>
  </si>
  <si>
    <t>PC household consumption var(%)</t>
  </si>
  <si>
    <t>pc_cons</t>
  </si>
  <si>
    <t>previous (based on data)</t>
  </si>
  <si>
    <t>PC household consumption (macro)</t>
  </si>
  <si>
    <t>Household consumption (macro)</t>
  </si>
  <si>
    <t>elasticity PC consumption survey-macro</t>
  </si>
  <si>
    <t>PC consumption - mean (HIES) - LCU 2022</t>
  </si>
  <si>
    <t>PC consumption - mean (HIES) - var (%)</t>
  </si>
  <si>
    <t>GDP pc</t>
  </si>
  <si>
    <t>GDP pc var (%)</t>
  </si>
  <si>
    <t>Employment rate</t>
  </si>
  <si>
    <t>Population structure variation (%)</t>
  </si>
  <si>
    <t>Mean labor income (LCU 2022)</t>
  </si>
  <si>
    <t>gr2023</t>
  </si>
  <si>
    <t>gr2024</t>
  </si>
  <si>
    <t>gr2025</t>
  </si>
  <si>
    <t>gr2026</t>
  </si>
  <si>
    <t>gr2027</t>
  </si>
  <si>
    <t>type</t>
  </si>
  <si>
    <t>gr2022</t>
  </si>
  <si>
    <t>WAP</t>
  </si>
  <si>
    <t>Working age population (15 - 64) - UN WPP</t>
  </si>
  <si>
    <t>Total population (survey) - UN WPP</t>
  </si>
  <si>
    <t>Population and WAP population growth rate from UN WPP</t>
  </si>
  <si>
    <t>wgt</t>
  </si>
  <si>
    <t>avg elasticity employment to GDP 2023</t>
  </si>
  <si>
    <t>avg elasticity employment to GDP 2024</t>
  </si>
  <si>
    <t>avg elasticity employment to GDP 2025</t>
  </si>
  <si>
    <t>avg elasticity employment to GDP 2026</t>
  </si>
  <si>
    <t>avg elasticity employment to GDP 2027</t>
  </si>
  <si>
    <t>Elasticity Scaler 2023</t>
  </si>
  <si>
    <t>Elasticity Scaler 2024</t>
  </si>
  <si>
    <t>Elasticity Scaler 2025</t>
  </si>
  <si>
    <t>Elasticity Scaler 2026</t>
  </si>
  <si>
    <t>Elasticity Scaler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</si>
</sst>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0.00000"/>
    <numFmt numFmtId="166" formatCode="_(* #,##0_);_(* \(#,##0\);_(* &quot;-&quot;??_);_(@_)"/>
    <numFmt numFmtId="167" formatCode="#,##0.0"/>
    <numFmt numFmtId="168" formatCode="_(* #,##0.0000_);_(* \(#,##0.0000\);_(* &quot;-&quot;??_);_(@_)"/>
    <numFmt numFmtId="169" formatCode="0.0%"/>
    <numFmt numFmtId="170" formatCode="_(* #,##0.0_);_(* \(#,##0.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5717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10"/>
      <name val="Arial"/>
      <family val="2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0"/>
      <color theme="0"/>
      <name val="Calibri Light"/>
      <family val="2"/>
      <scheme val="major"/>
    </font>
    <font>
      <b/>
      <sz val="11"/>
      <color theme="4"/>
      <name val="Calibri Light"/>
      <family val="2"/>
      <scheme val="major"/>
    </font>
    <font>
      <b/>
      <sz val="10"/>
      <color theme="4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</font>
    <font>
      <b/>
      <sz val="9"/>
      <color theme="4" tint="-0.249977111117893"/>
      <name val="Arial"/>
      <family val="2"/>
    </font>
    <font>
      <sz val="10"/>
      <color theme="1"/>
      <name val="Times New Roman"/>
      <family val="1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757171"/>
      <name val="Calibri"/>
      <family val="2"/>
    </font>
    <font>
      <sz val="11"/>
      <color rgb="FFC00000"/>
      <name val="Calibri"/>
      <family val="2"/>
      <scheme val="minor"/>
    </font>
    <font>
      <sz val="9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10"/>
      <name val="Calibri Ligh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F839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54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164" fontId="3" fillId="2" borderId="0" xfId="0" applyNumberFormat="1" applyFont="1" applyFill="1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3" borderId="2" xfId="0" applyFill="1" applyBorder="1"/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6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7" fillId="0" borderId="6" xfId="3" applyFont="1" applyBorder="1" applyAlignment="1">
      <alignment vertical="center"/>
    </xf>
    <xf numFmtId="0" fontId="12" fillId="0" borderId="7" xfId="3" applyFont="1" applyBorder="1" applyAlignment="1">
      <alignment vertical="center"/>
    </xf>
    <xf numFmtId="0" fontId="8" fillId="0" borderId="8" xfId="3" applyFont="1" applyBorder="1" applyAlignment="1">
      <alignment vertical="center"/>
    </xf>
    <xf numFmtId="0" fontId="7" fillId="0" borderId="7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9" xfId="3" applyFont="1" applyBorder="1" applyAlignment="1">
      <alignment vertical="center"/>
    </xf>
    <xf numFmtId="0" fontId="7" fillId="0" borderId="10" xfId="3" applyFont="1" applyBorder="1" applyAlignment="1">
      <alignment vertical="center"/>
    </xf>
    <xf numFmtId="0" fontId="8" fillId="6" borderId="11" xfId="3" applyFont="1" applyFill="1" applyBorder="1" applyAlignment="1">
      <alignment vertical="center"/>
    </xf>
    <xf numFmtId="0" fontId="13" fillId="7" borderId="12" xfId="3" applyFont="1" applyFill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7" fillId="0" borderId="0" xfId="3" applyFont="1" applyAlignment="1">
      <alignment vertical="center" wrapText="1"/>
    </xf>
    <xf numFmtId="0" fontId="8" fillId="6" borderId="11" xfId="3" applyFont="1" applyFill="1" applyBorder="1" applyAlignment="1">
      <alignment horizontal="center" vertical="center"/>
    </xf>
    <xf numFmtId="0" fontId="7" fillId="0" borderId="13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4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8" fillId="0" borderId="15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7" fillId="0" borderId="15" xfId="3" applyFont="1" applyBorder="1" applyAlignment="1">
      <alignment vertical="center" wrapText="1"/>
    </xf>
    <xf numFmtId="0" fontId="7" fillId="0" borderId="16" xfId="3" applyFont="1" applyBorder="1" applyAlignment="1">
      <alignment vertical="center"/>
    </xf>
    <xf numFmtId="0" fontId="12" fillId="0" borderId="10" xfId="3" applyFont="1" applyBorder="1" applyAlignment="1">
      <alignment horizontal="center" vertical="center"/>
    </xf>
    <xf numFmtId="0" fontId="12" fillId="0" borderId="13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3" xfId="3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165" fontId="6" fillId="0" borderId="0" xfId="0" applyNumberFormat="1" applyFont="1" applyAlignment="1">
      <alignment vertical="center"/>
    </xf>
    <xf numFmtId="0" fontId="7" fillId="0" borderId="18" xfId="0" applyFont="1" applyBorder="1" applyAlignment="1">
      <alignment horizontal="left" vertical="center"/>
    </xf>
    <xf numFmtId="165" fontId="6" fillId="0" borderId="19" xfId="0" applyNumberFormat="1" applyFont="1" applyBorder="1" applyAlignment="1">
      <alignment vertical="center"/>
    </xf>
    <xf numFmtId="165" fontId="10" fillId="0" borderId="0" xfId="3" applyNumberFormat="1" applyFont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165" fontId="7" fillId="0" borderId="0" xfId="0" applyNumberFormat="1" applyFont="1" applyAlignment="1">
      <alignment vertical="center"/>
    </xf>
    <xf numFmtId="165" fontId="7" fillId="0" borderId="23" xfId="0" applyNumberFormat="1" applyFont="1" applyBorder="1" applyAlignment="1">
      <alignment vertical="center"/>
    </xf>
    <xf numFmtId="165" fontId="7" fillId="0" borderId="24" xfId="0" applyNumberFormat="1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9" fillId="0" borderId="10" xfId="3" applyFont="1" applyBorder="1" applyAlignment="1">
      <alignment vertical="center"/>
    </xf>
    <xf numFmtId="0" fontId="8" fillId="0" borderId="25" xfId="3" applyFont="1" applyBorder="1" applyAlignment="1">
      <alignment horizontal="center" vertical="center"/>
    </xf>
    <xf numFmtId="0" fontId="9" fillId="0" borderId="25" xfId="3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65" fontId="6" fillId="0" borderId="15" xfId="0" applyNumberFormat="1" applyFont="1" applyBorder="1" applyAlignment="1">
      <alignment vertical="center"/>
    </xf>
    <xf numFmtId="0" fontId="9" fillId="0" borderId="16" xfId="3" applyFont="1" applyBorder="1" applyAlignment="1">
      <alignment vertical="center"/>
    </xf>
    <xf numFmtId="0" fontId="0" fillId="0" borderId="26" xfId="0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7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6" fontId="0" fillId="0" borderId="2" xfId="1" applyNumberFormat="1" applyFont="1" applyBorder="1" applyAlignment="1">
      <alignment vertical="center" wrapText="1"/>
    </xf>
    <xf numFmtId="43" fontId="0" fillId="0" borderId="0" xfId="1" applyFont="1" applyBorder="1" applyAlignment="1"/>
    <xf numFmtId="167" fontId="0" fillId="0" borderId="2" xfId="0" applyNumberFormat="1" applyBorder="1" applyAlignment="1">
      <alignment vertical="center"/>
    </xf>
    <xf numFmtId="0" fontId="16" fillId="8" borderId="28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2" fontId="0" fillId="0" borderId="2" xfId="0" applyNumberFormat="1" applyBorder="1" applyAlignment="1">
      <alignment vertical="center" wrapText="1"/>
    </xf>
    <xf numFmtId="2" fontId="0" fillId="8" borderId="2" xfId="0" applyNumberFormat="1" applyFill="1" applyBorder="1" applyAlignment="1">
      <alignment vertical="center" wrapText="1"/>
    </xf>
    <xf numFmtId="0" fontId="16" fillId="0" borderId="2" xfId="0" applyFont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166" fontId="0" fillId="8" borderId="2" xfId="1" applyNumberFormat="1" applyFont="1" applyFill="1" applyBorder="1" applyAlignment="1">
      <alignment vertical="center"/>
    </xf>
    <xf numFmtId="166" fontId="0" fillId="8" borderId="2" xfId="1" applyNumberFormat="1" applyFont="1" applyFill="1" applyBorder="1" applyAlignment="1">
      <alignment vertical="center" wrapText="1"/>
    </xf>
    <xf numFmtId="166" fontId="0" fillId="8" borderId="2" xfId="1" applyNumberFormat="1" applyFont="1" applyFill="1" applyBorder="1" applyAlignment="1"/>
    <xf numFmtId="166" fontId="0" fillId="0" borderId="2" xfId="1" applyNumberFormat="1" applyFont="1" applyBorder="1" applyAlignment="1">
      <alignment vertical="center"/>
    </xf>
    <xf numFmtId="166" fontId="0" fillId="0" borderId="2" xfId="1" applyNumberFormat="1" applyFont="1" applyBorder="1" applyAlignment="1"/>
    <xf numFmtId="2" fontId="0" fillId="0" borderId="2" xfId="0" applyNumberFormat="1" applyBorder="1"/>
    <xf numFmtId="2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vertical="center" wrapText="1"/>
    </xf>
    <xf numFmtId="0" fontId="6" fillId="0" borderId="32" xfId="0" applyFont="1" applyBorder="1" applyAlignment="1">
      <alignment horizontal="left"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2" fontId="0" fillId="9" borderId="2" xfId="0" applyNumberFormat="1" applyFill="1" applyBorder="1" applyAlignment="1">
      <alignment vertical="center"/>
    </xf>
    <xf numFmtId="0" fontId="17" fillId="0" borderId="0" xfId="0" applyFont="1"/>
    <xf numFmtId="0" fontId="18" fillId="10" borderId="0" xfId="0" applyFont="1" applyFill="1" applyAlignment="1">
      <alignment horizontal="right" vertical="center"/>
    </xf>
    <xf numFmtId="0" fontId="19" fillId="11" borderId="0" xfId="0" applyFont="1" applyFill="1" applyAlignment="1">
      <alignment vertical="center"/>
    </xf>
    <xf numFmtId="0" fontId="20" fillId="2" borderId="0" xfId="0" applyFont="1" applyFill="1" applyAlignment="1">
      <alignment horizontal="right" vertical="center"/>
    </xf>
    <xf numFmtId="164" fontId="2" fillId="2" borderId="0" xfId="0" applyNumberFormat="1" applyFont="1" applyFill="1"/>
    <xf numFmtId="0" fontId="21" fillId="0" borderId="0" xfId="0" applyFont="1"/>
    <xf numFmtId="0" fontId="0" fillId="0" borderId="29" xfId="0" applyBorder="1" applyAlignment="1">
      <alignment vertical="center" wrapText="1"/>
    </xf>
    <xf numFmtId="0" fontId="12" fillId="0" borderId="0" xfId="3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5" fontId="14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3" applyFont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2" fillId="4" borderId="0" xfId="0" applyFont="1" applyFill="1" applyAlignment="1">
      <alignment vertical="center"/>
    </xf>
    <xf numFmtId="165" fontId="22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2" fillId="4" borderId="0" xfId="0" applyFont="1" applyFill="1" applyAlignment="1">
      <alignment horizontal="center" vertical="center"/>
    </xf>
    <xf numFmtId="1" fontId="22" fillId="4" borderId="0" xfId="0" applyNumberFormat="1" applyFont="1" applyFill="1" applyAlignment="1">
      <alignment vertical="center"/>
    </xf>
    <xf numFmtId="2" fontId="0" fillId="12" borderId="2" xfId="0" applyNumberFormat="1" applyFill="1" applyBorder="1"/>
    <xf numFmtId="164" fontId="0" fillId="0" borderId="2" xfId="0" applyNumberFormat="1" applyBorder="1"/>
    <xf numFmtId="168" fontId="0" fillId="0" borderId="2" xfId="1" applyNumberFormat="1" applyFont="1" applyBorder="1" applyAlignment="1">
      <alignment vertical="center" wrapText="1"/>
    </xf>
    <xf numFmtId="168" fontId="23" fillId="0" borderId="2" xfId="1" applyNumberFormat="1" applyFont="1" applyBorder="1" applyAlignment="1">
      <alignment vertical="center" wrapText="1"/>
    </xf>
    <xf numFmtId="43" fontId="0" fillId="0" borderId="0" xfId="0" applyNumberFormat="1"/>
    <xf numFmtId="169" fontId="0" fillId="0" borderId="0" xfId="2" applyNumberFormat="1" applyFont="1" applyAlignment="1"/>
    <xf numFmtId="2" fontId="20" fillId="2" borderId="0" xfId="0" applyNumberFormat="1" applyFont="1" applyFill="1" applyAlignment="1">
      <alignment horizontal="right" vertical="center"/>
    </xf>
    <xf numFmtId="164" fontId="0" fillId="0" borderId="0" xfId="0" applyNumberFormat="1"/>
    <xf numFmtId="169" fontId="0" fillId="0" borderId="0" xfId="2" applyNumberFormat="1" applyFont="1" applyBorder="1" applyAlignment="1"/>
    <xf numFmtId="0" fontId="0" fillId="0" borderId="2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166" fontId="0" fillId="0" borderId="0" xfId="1" applyNumberFormat="1" applyFont="1" applyBorder="1" applyAlignment="1"/>
    <xf numFmtId="0" fontId="0" fillId="0" borderId="39" xfId="0" applyBorder="1" applyAlignment="1">
      <alignment vertical="center"/>
    </xf>
    <xf numFmtId="170" fontId="0" fillId="0" borderId="2" xfId="1" applyNumberFormat="1" applyFont="1" applyBorder="1" applyAlignment="1"/>
    <xf numFmtId="0" fontId="24" fillId="0" borderId="0" xfId="0" applyFont="1" applyAlignment="1">
      <alignment vertical="center"/>
    </xf>
    <xf numFmtId="43" fontId="0" fillId="12" borderId="2" xfId="1" applyFont="1" applyFill="1" applyBorder="1" applyAlignment="1"/>
    <xf numFmtId="166" fontId="0" fillId="12" borderId="2" xfId="1" applyNumberFormat="1" applyFont="1" applyFill="1" applyBorder="1" applyAlignment="1"/>
    <xf numFmtId="0" fontId="0" fillId="4" borderId="0" xfId="0" applyFill="1"/>
    <xf numFmtId="3" fontId="0" fillId="0" borderId="2" xfId="0" applyNumberFormat="1" applyFill="1" applyBorder="1" applyAlignment="1">
      <alignment vertical="center"/>
    </xf>
    <xf numFmtId="166" fontId="0" fillId="0" borderId="0" xfId="1" applyNumberFormat="1" applyFont="1"/>
    <xf numFmtId="165" fontId="6" fillId="0" borderId="40" xfId="0" applyNumberFormat="1" applyFont="1" applyBorder="1" applyAlignment="1">
      <alignment vertical="center"/>
    </xf>
    <xf numFmtId="0" fontId="0" fillId="12" borderId="0" xfId="0" applyFill="1"/>
    <xf numFmtId="0" fontId="0" fillId="0" borderId="0" xfId="0" applyBorder="1" applyAlignment="1">
      <alignment vertical="center" wrapText="1"/>
    </xf>
    <xf numFmtId="0" fontId="0" fillId="0" borderId="0" xfId="0" applyBorder="1"/>
    <xf numFmtId="2" fontId="0" fillId="0" borderId="0" xfId="0" applyNumberFormat="1" applyBorder="1"/>
    <xf numFmtId="9" fontId="0" fillId="0" borderId="35" xfId="2" applyFont="1" applyBorder="1" applyAlignment="1">
      <alignment horizontal="center" vertical="center"/>
    </xf>
    <xf numFmtId="9" fontId="0" fillId="0" borderId="36" xfId="2" applyFont="1" applyBorder="1" applyAlignment="1">
      <alignment horizontal="center" vertical="center"/>
    </xf>
    <xf numFmtId="9" fontId="0" fillId="0" borderId="37" xfId="2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41" xfId="0" applyFill="1" applyBorder="1" applyAlignment="1">
      <alignment horizontal="center" wrapText="1"/>
    </xf>
    <xf numFmtId="0" fontId="0" fillId="3" borderId="39" xfId="0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11" fillId="5" borderId="3" xfId="3" applyFont="1" applyFill="1" applyBorder="1" applyAlignment="1">
      <alignment horizontal="center" vertical="center"/>
    </xf>
    <xf numFmtId="0" fontId="11" fillId="5" borderId="4" xfId="3" applyFont="1" applyFill="1" applyBorder="1" applyAlignment="1">
      <alignment horizontal="center" vertical="center"/>
    </xf>
    <xf numFmtId="0" fontId="11" fillId="5" borderId="5" xfId="3" applyFont="1" applyFill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8B7F34C9-AB58-4E84-A4C5-A78F24F0B0D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elast!$A$75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elast!$B$75:$I$75</c:f>
              <c:numCache>
                <c:formatCode>0.0</c:formatCode>
                <c:ptCount val="8"/>
                <c:pt idx="0">
                  <c:v>42.318153666906383</c:v>
                </c:pt>
                <c:pt idx="1">
                  <c:v>36.535294631115086</c:v>
                </c:pt>
                <c:pt idx="2">
                  <c:v>26.19737122679674</c:v>
                </c:pt>
                <c:pt idx="3">
                  <c:v>26.19737122679674</c:v>
                </c:pt>
                <c:pt idx="4">
                  <c:v>26.19737122679674</c:v>
                </c:pt>
                <c:pt idx="5">
                  <c:v>26.19737122679674</c:v>
                </c:pt>
                <c:pt idx="6">
                  <c:v>26.19737122679674</c:v>
                </c:pt>
                <c:pt idx="7" formatCode="_(* #,##0.0_);_(* \(#,##0.0\);_(* &quot;-&quot;??_);_(@_)">
                  <c:v>26.19737122679674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A-47E7-9500-97051ACE940E}"/>
            </c:ext>
          </c:extLst>
        </c:ser>
        <c:ser>
          <c:idx val="1"/>
          <c:order val="1"/>
          <c:tx>
            <c:strRef>
              <c:f>elast!$A$76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elast!$B$76:$I$76</c:f>
              <c:numCache>
                <c:formatCode>0.0</c:formatCode>
                <c:ptCount val="8"/>
                <c:pt idx="0">
                  <c:v>19.365451212675342</c:v>
                </c:pt>
                <c:pt idx="1">
                  <c:v>21.634585541020986</c:v>
                </c:pt>
                <c:pt idx="2">
                  <c:v>26.546192820888425</c:v>
                </c:pt>
                <c:pt idx="3">
                  <c:v>26.546192820888425</c:v>
                </c:pt>
                <c:pt idx="4">
                  <c:v>26.546192820888425</c:v>
                </c:pt>
                <c:pt idx="5">
                  <c:v>26.546192820888425</c:v>
                </c:pt>
                <c:pt idx="6">
                  <c:v>26.546192820888425</c:v>
                </c:pt>
                <c:pt idx="7" formatCode="_(* #,##0.0_);_(* \(#,##0.0\);_(* &quot;-&quot;??_);_(@_)">
                  <c:v>26.546192820888425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A-47E7-9500-97051ACE940E}"/>
            </c:ext>
          </c:extLst>
        </c:ser>
        <c:ser>
          <c:idx val="2"/>
          <c:order val="2"/>
          <c:tx>
            <c:strRef>
              <c:f>elast!$A$77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elast!$B$77:$I$77</c:f>
              <c:numCache>
                <c:formatCode>0.0</c:formatCode>
                <c:ptCount val="8"/>
                <c:pt idx="0">
                  <c:v>4.7060841190092706</c:v>
                </c:pt>
                <c:pt idx="1">
                  <c:v>5.8120946638290132</c:v>
                </c:pt>
                <c:pt idx="2">
                  <c:v>8.6543472399570103</c:v>
                </c:pt>
                <c:pt idx="3">
                  <c:v>8.6543472399570103</c:v>
                </c:pt>
                <c:pt idx="4">
                  <c:v>8.6543472399570103</c:v>
                </c:pt>
                <c:pt idx="5">
                  <c:v>8.6543472399570103</c:v>
                </c:pt>
                <c:pt idx="6">
                  <c:v>8.6543472399570103</c:v>
                </c:pt>
                <c:pt idx="7" formatCode="_(* #,##0.0_);_(* \(#,##0.0\);_(* &quot;-&quot;??_);_(@_)">
                  <c:v>8.6543472399570103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A-47E7-9500-97051ACE940E}"/>
            </c:ext>
          </c:extLst>
        </c:ser>
        <c:ser>
          <c:idx val="3"/>
          <c:order val="3"/>
          <c:tx>
            <c:strRef>
              <c:f>elast!$A$78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elast!$B$78:$I$78</c:f>
              <c:numCache>
                <c:formatCode>0.0</c:formatCode>
                <c:ptCount val="8"/>
                <c:pt idx="0">
                  <c:v>10.369978018718582</c:v>
                </c:pt>
                <c:pt idx="1">
                  <c:v>12.325462680565542</c:v>
                </c:pt>
                <c:pt idx="2">
                  <c:v>13.518558374180985</c:v>
                </c:pt>
                <c:pt idx="3">
                  <c:v>13.518558374180985</c:v>
                </c:pt>
                <c:pt idx="4">
                  <c:v>13.518558374180985</c:v>
                </c:pt>
                <c:pt idx="5">
                  <c:v>13.518558374180985</c:v>
                </c:pt>
                <c:pt idx="6">
                  <c:v>13.518558374180985</c:v>
                </c:pt>
                <c:pt idx="7" formatCode="_(* #,##0.0_);_(* \(#,##0.0\);_(* &quot;-&quot;??_);_(@_)">
                  <c:v>13.518558374180985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A-47E7-9500-97051ACE940E}"/>
            </c:ext>
          </c:extLst>
        </c:ser>
        <c:ser>
          <c:idx val="4"/>
          <c:order val="4"/>
          <c:tx>
            <c:strRef>
              <c:f>elast!$A$79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elast!$B$79:$I$79</c:f>
              <c:numCache>
                <c:formatCode>0.0</c:formatCode>
                <c:ptCount val="8"/>
                <c:pt idx="0">
                  <c:v>7.8005432738922407</c:v>
                </c:pt>
                <c:pt idx="1">
                  <c:v>10.124780039471659</c:v>
                </c:pt>
                <c:pt idx="2">
                  <c:v>10.343553084793285</c:v>
                </c:pt>
                <c:pt idx="3">
                  <c:v>10.343553084793285</c:v>
                </c:pt>
                <c:pt idx="4">
                  <c:v>10.343553084793285</c:v>
                </c:pt>
                <c:pt idx="5">
                  <c:v>10.343553084793285</c:v>
                </c:pt>
                <c:pt idx="6">
                  <c:v>10.343553084793285</c:v>
                </c:pt>
                <c:pt idx="7" formatCode="_(* #,##0.0_);_(* \(#,##0.0\);_(* &quot;-&quot;??_);_(@_)">
                  <c:v>10.343553084793285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A-47E7-9500-97051ACE940E}"/>
            </c:ext>
          </c:extLst>
        </c:ser>
        <c:ser>
          <c:idx val="5"/>
          <c:order val="5"/>
          <c:tx>
            <c:strRef>
              <c:f>elast!$A$80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elast!$B$80:$I$80</c:f>
              <c:numCache>
                <c:formatCode>0.0</c:formatCode>
                <c:ptCount val="8"/>
                <c:pt idx="0">
                  <c:v>15.43978970879818</c:v>
                </c:pt>
                <c:pt idx="1">
                  <c:v>13.567782443997714</c:v>
                </c:pt>
                <c:pt idx="2">
                  <c:v>14.739977253383552</c:v>
                </c:pt>
                <c:pt idx="3">
                  <c:v>14.739977253383552</c:v>
                </c:pt>
                <c:pt idx="4">
                  <c:v>14.739977253383552</c:v>
                </c:pt>
                <c:pt idx="5">
                  <c:v>14.739977253383552</c:v>
                </c:pt>
                <c:pt idx="6">
                  <c:v>14.739977253383552</c:v>
                </c:pt>
                <c:pt idx="7" formatCode="_(* #,##0.0_);_(* \(#,##0.0\);_(* &quot;-&quot;??_);_(@_)">
                  <c:v>14.739977253383552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A-47E7-9500-97051ACE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153616"/>
        <c:axId val="1369287424"/>
      </c:barChart>
      <c:catAx>
        <c:axId val="11371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87424"/>
        <c:crosses val="autoZero"/>
        <c:auto val="1"/>
        <c:lblAlgn val="ctr"/>
        <c:lblOffset val="100"/>
        <c:noMultiLvlLbl val="0"/>
      </c:catAx>
      <c:valAx>
        <c:axId val="1369287424"/>
        <c:scaling>
          <c:orientation val="minMax"/>
          <c:max val="10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130175</xdr:colOff>
      <xdr:row>71</xdr:row>
      <xdr:rowOff>0</xdr:rowOff>
    </xdr:from>
    <xdr:to>
      <xdr:col>18</xdr:col>
      <xdr:colOff>434975</xdr:colOff>
      <xdr:row>85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447AB-67E4-CDFB-F9E4-9F493BAC0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0E1-1A0F-4ECC-B885-02F0EEB53238}">
  <dimension ref="B1:E13"/>
  <sheetViews>
    <sheetView workbookViewId="0">
      <selection activeCell="C3" sqref="C3"/>
    </sheetView>
  </sheetViews>
  <sheetFormatPr defaultColWidth="8.85546875" defaultRowHeight="15" x14ac:dyDescent="0.25"/>
  <cols>
    <col min="2" max="2" width="28.28515625" bestFit="1" customWidth="1"/>
    <col min="3" max="3" width="11.42578125" bestFit="1" customWidth="1"/>
  </cols>
  <sheetData>
    <row r="1" spans="2:5" x14ac:dyDescent="0.25">
      <c r="B1" s="1" t="s">
        <v>0</v>
      </c>
    </row>
    <row r="2" spans="2:5" x14ac:dyDescent="0.25">
      <c r="B2" s="1" t="s">
        <v>1</v>
      </c>
      <c r="C2" t="s">
        <v>18</v>
      </c>
    </row>
    <row r="3" spans="2:5" x14ac:dyDescent="0.25">
      <c r="B3" s="1" t="s">
        <v>2</v>
      </c>
      <c r="C3" t="s">
        <v>13</v>
      </c>
      <c r="D3">
        <v>1</v>
      </c>
      <c r="E3">
        <v>1</v>
      </c>
    </row>
    <row r="4" spans="2:5" x14ac:dyDescent="0.25">
      <c r="B4" s="1" t="s">
        <v>3</v>
      </c>
      <c r="C4" t="s">
        <v>14</v>
      </c>
      <c r="D4">
        <v>2</v>
      </c>
      <c r="E4">
        <v>2</v>
      </c>
    </row>
    <row r="5" spans="2:5" x14ac:dyDescent="0.25">
      <c r="B5" s="1" t="s">
        <v>4</v>
      </c>
      <c r="C5" t="s">
        <v>14</v>
      </c>
      <c r="D5">
        <v>3</v>
      </c>
      <c r="E5">
        <v>2</v>
      </c>
    </row>
    <row r="6" spans="2:5" x14ac:dyDescent="0.25">
      <c r="B6" s="1" t="s">
        <v>5</v>
      </c>
      <c r="C6" t="s">
        <v>14</v>
      </c>
      <c r="D6">
        <v>4</v>
      </c>
      <c r="E6">
        <v>2</v>
      </c>
    </row>
    <row r="7" spans="2:5" x14ac:dyDescent="0.25">
      <c r="B7" s="1" t="s">
        <v>6</v>
      </c>
      <c r="C7" t="s">
        <v>6</v>
      </c>
      <c r="D7">
        <v>5</v>
      </c>
      <c r="E7">
        <v>3</v>
      </c>
    </row>
    <row r="8" spans="2:5" x14ac:dyDescent="0.25">
      <c r="B8" s="1" t="s">
        <v>7</v>
      </c>
      <c r="C8" t="s">
        <v>17</v>
      </c>
      <c r="D8">
        <v>6</v>
      </c>
      <c r="E8">
        <v>4</v>
      </c>
    </row>
    <row r="9" spans="2:5" x14ac:dyDescent="0.25">
      <c r="B9" s="1" t="s">
        <v>8</v>
      </c>
      <c r="C9" t="s">
        <v>15</v>
      </c>
      <c r="D9">
        <v>7</v>
      </c>
      <c r="E9">
        <v>5</v>
      </c>
    </row>
    <row r="10" spans="2:5" x14ac:dyDescent="0.25">
      <c r="B10" s="1" t="s">
        <v>9</v>
      </c>
      <c r="C10" t="s">
        <v>16</v>
      </c>
      <c r="D10">
        <v>8</v>
      </c>
      <c r="E10">
        <v>6</v>
      </c>
    </row>
    <row r="11" spans="2:5" x14ac:dyDescent="0.25">
      <c r="B11" s="1" t="s">
        <v>10</v>
      </c>
      <c r="C11" t="s">
        <v>17</v>
      </c>
      <c r="D11">
        <v>9</v>
      </c>
      <c r="E11">
        <v>4</v>
      </c>
    </row>
    <row r="12" spans="2:5" x14ac:dyDescent="0.25">
      <c r="B12" s="1" t="s">
        <v>11</v>
      </c>
      <c r="C12" t="s">
        <v>17</v>
      </c>
      <c r="D12">
        <v>10</v>
      </c>
      <c r="E12">
        <v>4</v>
      </c>
    </row>
    <row r="13" spans="2:5" x14ac:dyDescent="0.25">
      <c r="B13" s="1" t="s">
        <v>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BD17-6EAB-4185-A999-7391A5B0B3A0}">
  <dimension ref="A1:B5"/>
  <sheetViews>
    <sheetView workbookViewId="0">
      <selection activeCell="A3" sqref="A3"/>
    </sheetView>
  </sheetViews>
  <sheetFormatPr defaultColWidth="8.85546875" defaultRowHeight="15" x14ac:dyDescent="0.25"/>
  <sheetData>
    <row r="1" spans="1:2" x14ac:dyDescent="0.25">
      <c r="A1" s="108" t="s">
        <v>104</v>
      </c>
      <c r="B1" s="10" t="s">
        <v>27</v>
      </c>
    </row>
    <row r="2" spans="1:2" x14ac:dyDescent="0.25">
      <c r="A2" s="106" t="s">
        <v>77</v>
      </c>
      <c r="B2" s="107">
        <f>parameters!I12</f>
        <v>0.19238892156518481</v>
      </c>
    </row>
    <row r="3" spans="1:2" x14ac:dyDescent="0.25">
      <c r="A3" s="106" t="s">
        <v>105</v>
      </c>
      <c r="B3" s="107">
        <f>parameters!I13</f>
        <v>0.25720461917735848</v>
      </c>
    </row>
    <row r="4" spans="1:2" x14ac:dyDescent="0.25">
      <c r="A4" s="106" t="s">
        <v>106</v>
      </c>
      <c r="B4" s="107">
        <f>parameters!I14</f>
        <v>0.25720461917735848</v>
      </c>
    </row>
    <row r="5" spans="1:2" x14ac:dyDescent="0.25">
      <c r="A5" s="106" t="s">
        <v>82</v>
      </c>
      <c r="B5" s="107">
        <f>parameters!I15</f>
        <v>1.1863902847571106E-2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67FF-1335-4D55-B17E-115FC6A0BF4F}">
  <sheetPr codeName="Sheet16"/>
  <dimension ref="A1:B2"/>
  <sheetViews>
    <sheetView workbookViewId="0">
      <selection activeCell="B3" sqref="B3"/>
    </sheetView>
  </sheetViews>
  <sheetFormatPr defaultColWidth="8.85546875" defaultRowHeight="15" x14ac:dyDescent="0.25"/>
  <sheetData>
    <row r="1" spans="1:2" x14ac:dyDescent="0.25">
      <c r="A1" s="10" t="s">
        <v>114</v>
      </c>
      <c r="B1" s="10" t="s">
        <v>115</v>
      </c>
    </row>
    <row r="2" spans="1:2" x14ac:dyDescent="0.25">
      <c r="A2" s="106" t="s">
        <v>116</v>
      </c>
      <c r="B2" s="110">
        <f>parameters!I29</f>
        <v>172384655.74166325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9E60-6EBB-4367-B4A4-63B9FDDC9897}">
  <dimension ref="A1:H8"/>
  <sheetViews>
    <sheetView zoomScale="165" workbookViewId="0">
      <selection activeCell="E15" sqref="E15"/>
    </sheetView>
  </sheetViews>
  <sheetFormatPr defaultColWidth="8.85546875" defaultRowHeight="15" x14ac:dyDescent="0.25"/>
  <cols>
    <col min="1" max="1" width="25.42578125" bestFit="1" customWidth="1"/>
  </cols>
  <sheetData>
    <row r="1" spans="1:8" x14ac:dyDescent="0.25">
      <c r="A1" s="7"/>
    </row>
    <row r="2" spans="1:8" x14ac:dyDescent="0.25">
      <c r="A2" s="93"/>
      <c r="B2" s="94">
        <v>2016</v>
      </c>
      <c r="C2" s="94">
        <v>2022</v>
      </c>
      <c r="D2" s="94">
        <v>2023</v>
      </c>
      <c r="E2" s="94">
        <v>2024</v>
      </c>
      <c r="F2" s="94">
        <v>2025</v>
      </c>
      <c r="G2" s="94">
        <v>2026</v>
      </c>
      <c r="H2" s="94">
        <v>2027</v>
      </c>
    </row>
    <row r="3" spans="1:8" x14ac:dyDescent="0.25">
      <c r="A3" s="95" t="s">
        <v>79</v>
      </c>
      <c r="B3" s="96">
        <v>14717</v>
      </c>
      <c r="C3" s="96">
        <v>21031.7</v>
      </c>
      <c r="D3">
        <v>21610.2</v>
      </c>
      <c r="E3">
        <v>22366.577699999998</v>
      </c>
      <c r="F3">
        <v>24044.071027499998</v>
      </c>
      <c r="G3">
        <v>25077.966081682498</v>
      </c>
      <c r="H3">
        <v>25955.694894541382</v>
      </c>
    </row>
    <row r="4" spans="1:8" x14ac:dyDescent="0.25">
      <c r="A4" s="95"/>
      <c r="B4" s="96"/>
      <c r="C4" s="117">
        <f>100*(C3/B3-1)</f>
        <v>42.907521913433456</v>
      </c>
      <c r="D4" s="117">
        <f t="shared" ref="D4:F4" si="0">100*(D3/C3-1)</f>
        <v>2.7506097937874729</v>
      </c>
      <c r="E4" s="117">
        <f t="shared" si="0"/>
        <v>3.5000957881000438</v>
      </c>
      <c r="F4" s="117">
        <f t="shared" si="0"/>
        <v>7.4999999999999956</v>
      </c>
      <c r="G4" s="117">
        <f>100*(G3/F3-1)</f>
        <v>4.2999999999999927</v>
      </c>
      <c r="H4" s="117">
        <f>100*(H3/G3-1)</f>
        <v>3.499999999999992</v>
      </c>
    </row>
    <row r="5" spans="1:8" x14ac:dyDescent="0.25">
      <c r="A5" s="98" t="s">
        <v>80</v>
      </c>
      <c r="B5" s="4">
        <v>0.7</v>
      </c>
      <c r="C5" s="4">
        <v>0.7</v>
      </c>
      <c r="D5" s="97">
        <v>0.7</v>
      </c>
      <c r="E5" s="97">
        <v>0.7</v>
      </c>
      <c r="F5" s="97">
        <v>0.7</v>
      </c>
      <c r="G5" s="97">
        <v>0.7</v>
      </c>
      <c r="H5" s="97">
        <v>0.7</v>
      </c>
    </row>
    <row r="6" spans="1:8" x14ac:dyDescent="0.25">
      <c r="A6" t="s">
        <v>83</v>
      </c>
    </row>
    <row r="7" spans="1:8" x14ac:dyDescent="0.25">
      <c r="A7" t="s">
        <v>84</v>
      </c>
    </row>
    <row r="8" spans="1:8" x14ac:dyDescent="0.25">
      <c r="A8" t="s">
        <v>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5A50-DB8B-4A72-A662-4F6ED52A55EE}">
  <dimension ref="A1:Q144"/>
  <sheetViews>
    <sheetView zoomScale="130" zoomScaleNormal="130" workbookViewId="0">
      <selection activeCell="E16" sqref="E16:I16"/>
    </sheetView>
  </sheetViews>
  <sheetFormatPr defaultColWidth="8.7109375" defaultRowHeight="15" x14ac:dyDescent="0.25"/>
  <cols>
    <col min="1" max="1" width="30" customWidth="1"/>
    <col min="2" max="2" width="17.140625" customWidth="1"/>
    <col min="3" max="5" width="15.42578125" customWidth="1"/>
    <col min="6" max="6" width="15.85546875" customWidth="1"/>
    <col min="7" max="7" width="15.5703125" customWidth="1"/>
    <col min="8" max="9" width="17.42578125" customWidth="1"/>
    <col min="10" max="10" width="11.140625" bestFit="1" customWidth="1"/>
    <col min="12" max="12" width="9" bestFit="1" customWidth="1"/>
    <col min="14" max="14" width="14.28515625" bestFit="1" customWidth="1"/>
  </cols>
  <sheetData>
    <row r="1" spans="1:17" x14ac:dyDescent="0.25">
      <c r="A1" s="63"/>
      <c r="B1" s="139" t="s">
        <v>128</v>
      </c>
      <c r="C1" s="140"/>
      <c r="D1" s="140"/>
      <c r="E1" s="140"/>
      <c r="F1" s="140"/>
      <c r="G1" s="140"/>
      <c r="H1" s="140"/>
      <c r="I1" s="141"/>
      <c r="L1" t="s">
        <v>140</v>
      </c>
    </row>
    <row r="2" spans="1:17" x14ac:dyDescent="0.25">
      <c r="A2" s="6"/>
      <c r="B2" s="6">
        <v>2010</v>
      </c>
      <c r="C2" s="6">
        <v>2016</v>
      </c>
      <c r="D2" s="6">
        <v>2022</v>
      </c>
      <c r="E2" s="6">
        <v>2023</v>
      </c>
      <c r="F2" s="6">
        <v>2024</v>
      </c>
      <c r="G2" s="6">
        <v>2025</v>
      </c>
      <c r="H2" s="6">
        <v>2026</v>
      </c>
      <c r="I2" s="6">
        <v>2027</v>
      </c>
      <c r="J2" s="121"/>
      <c r="K2" t="s">
        <v>135</v>
      </c>
      <c r="L2" t="s">
        <v>136</v>
      </c>
      <c r="M2" t="s">
        <v>130</v>
      </c>
      <c r="N2" t="s">
        <v>131</v>
      </c>
      <c r="O2" t="s">
        <v>132</v>
      </c>
      <c r="P2" t="s">
        <v>133</v>
      </c>
      <c r="Q2" t="s">
        <v>134</v>
      </c>
    </row>
    <row r="3" spans="1:17" x14ac:dyDescent="0.25">
      <c r="A3" s="67" t="s">
        <v>139</v>
      </c>
      <c r="B3" s="68"/>
      <c r="C3" s="71">
        <f>100*(C8/B8-1)</f>
        <v>7.9994825189528163</v>
      </c>
      <c r="D3" s="71">
        <f>100*(D8/C8-1)</f>
        <v>3.3176042529190042</v>
      </c>
      <c r="E3" s="92">
        <v>1.032762</v>
      </c>
      <c r="F3" s="92">
        <v>1.01003</v>
      </c>
      <c r="G3" s="92">
        <v>0.98470990000000003</v>
      </c>
      <c r="H3" s="92">
        <v>0.95488729999999999</v>
      </c>
      <c r="I3" s="92">
        <v>0.92407119999999998</v>
      </c>
      <c r="K3" t="s">
        <v>12</v>
      </c>
      <c r="L3">
        <v>1.0806340000000001</v>
      </c>
      <c r="M3">
        <v>1.032762</v>
      </c>
      <c r="N3">
        <v>1.01003</v>
      </c>
      <c r="O3">
        <v>0.98470990000000003</v>
      </c>
      <c r="P3">
        <v>0.95488729999999999</v>
      </c>
      <c r="Q3">
        <v>0.92407119999999998</v>
      </c>
    </row>
    <row r="4" spans="1:17" x14ac:dyDescent="0.25">
      <c r="A4" s="67" t="s">
        <v>138</v>
      </c>
      <c r="B4" s="6"/>
      <c r="C4" s="71">
        <f>100*(C9/B9-1)</f>
        <v>12.147098737136041</v>
      </c>
      <c r="D4" s="71">
        <f>100*(D9/C9-1)</f>
        <v>8.0740342243098127</v>
      </c>
      <c r="E4" s="92">
        <v>1.3583590000000001</v>
      </c>
      <c r="F4" s="92">
        <v>1.2550220000000001</v>
      </c>
      <c r="G4" s="92">
        <v>1.1483719999999999</v>
      </c>
      <c r="H4" s="92">
        <v>1.048459</v>
      </c>
      <c r="I4" s="92">
        <v>0.97661180000000003</v>
      </c>
      <c r="K4" t="s">
        <v>137</v>
      </c>
      <c r="L4">
        <v>1.478448</v>
      </c>
      <c r="M4">
        <v>1.3583590000000001</v>
      </c>
      <c r="N4">
        <v>1.2550220000000001</v>
      </c>
      <c r="O4">
        <v>1.1483719999999999</v>
      </c>
      <c r="P4">
        <v>1.048459</v>
      </c>
      <c r="Q4">
        <v>0.97661180000000003</v>
      </c>
    </row>
    <row r="6" spans="1:17" x14ac:dyDescent="0.25">
      <c r="A6" s="63"/>
      <c r="B6" s="139" t="s">
        <v>59</v>
      </c>
      <c r="C6" s="140"/>
      <c r="D6" s="140"/>
      <c r="E6" s="140"/>
      <c r="F6" s="140"/>
      <c r="G6" s="140"/>
      <c r="H6" s="140"/>
      <c r="I6" s="141"/>
    </row>
    <row r="7" spans="1:17" x14ac:dyDescent="0.25">
      <c r="A7" s="6"/>
      <c r="B7" s="6">
        <v>2010</v>
      </c>
      <c r="C7" s="6">
        <v>2016</v>
      </c>
      <c r="D7" s="6">
        <v>2022</v>
      </c>
      <c r="E7" s="6">
        <v>2023</v>
      </c>
      <c r="F7" s="6">
        <v>2024</v>
      </c>
      <c r="G7" s="6">
        <v>2025</v>
      </c>
      <c r="H7" s="6">
        <v>2026</v>
      </c>
      <c r="I7" s="6">
        <v>2027</v>
      </c>
    </row>
    <row r="8" spans="1:17" x14ac:dyDescent="0.25">
      <c r="A8" s="6" t="s">
        <v>63</v>
      </c>
      <c r="B8" s="68">
        <v>148488530</v>
      </c>
      <c r="C8" s="68">
        <v>160366844</v>
      </c>
      <c r="D8" s="129">
        <v>165687181.23681599</v>
      </c>
      <c r="E8" s="6">
        <f>D8*(1+E3/100)</f>
        <v>167398335.48350096</v>
      </c>
      <c r="F8" s="6">
        <f t="shared" ref="F8:H8" si="0">E8*(1+F3/100)</f>
        <v>169089108.89138496</v>
      </c>
      <c r="G8" s="6">
        <f t="shared" si="0"/>
        <v>170754146.0864602</v>
      </c>
      <c r="H8" s="6">
        <f t="shared" si="0"/>
        <v>172384655.74166325</v>
      </c>
      <c r="I8" s="6">
        <f t="shared" ref="I8" si="1">H8*(1+I3/100)</f>
        <v>173977612.69859111</v>
      </c>
    </row>
    <row r="9" spans="1:17" x14ac:dyDescent="0.25">
      <c r="A9" s="6" t="s">
        <v>64</v>
      </c>
      <c r="B9" s="6">
        <v>89808161.900000006</v>
      </c>
      <c r="C9" s="68">
        <v>100717248</v>
      </c>
      <c r="D9" s="129">
        <v>108849193.073303</v>
      </c>
      <c r="E9" s="6">
        <f>D9*(1+E4/100)</f>
        <v>110327755.8838416</v>
      </c>
      <c r="F9" s="6">
        <f t="shared" ref="F9:H9" si="2">E9*(1+F4/100)</f>
        <v>111712393.49229011</v>
      </c>
      <c r="G9" s="6">
        <f t="shared" si="2"/>
        <v>112995267.3396854</v>
      </c>
      <c r="H9" s="6">
        <f t="shared" si="2"/>
        <v>114179976.38968238</v>
      </c>
      <c r="I9" s="6">
        <f t="shared" ref="I9" si="3">H9*(1+I4/100)</f>
        <v>115295071.51234123</v>
      </c>
    </row>
    <row r="10" spans="1:17" x14ac:dyDescent="0.25">
      <c r="A10" s="76" t="s">
        <v>55</v>
      </c>
      <c r="B10" s="69">
        <f>B11+B13</f>
        <v>47034658.5</v>
      </c>
      <c r="C10" s="69">
        <f>C11+C13</f>
        <v>50223260.5</v>
      </c>
      <c r="D10" s="69">
        <f>D11+D13</f>
        <v>50702637.322021395</v>
      </c>
      <c r="E10" s="69">
        <f>D10*(1+E31/100)</f>
        <v>50702637.322021395</v>
      </c>
      <c r="F10" s="69">
        <f>E10*(1+F31/100)</f>
        <v>50702637.322021395</v>
      </c>
      <c r="G10" s="69">
        <f>F10*(1+G31/100)</f>
        <v>50702637.322021395</v>
      </c>
      <c r="H10" s="69">
        <f>G10*(1+H31/100)</f>
        <v>50702637.322021395</v>
      </c>
      <c r="I10" s="69">
        <f>H10*(1+I31/100)</f>
        <v>50702637.322021395</v>
      </c>
      <c r="K10" s="115"/>
      <c r="L10" s="115"/>
      <c r="M10" s="115"/>
      <c r="N10" s="115"/>
      <c r="O10" s="115"/>
      <c r="P10" s="115"/>
    </row>
    <row r="11" spans="1:17" x14ac:dyDescent="0.25">
      <c r="A11" s="76" t="s">
        <v>62</v>
      </c>
      <c r="B11" s="69">
        <f>B49</f>
        <v>45480742.5</v>
      </c>
      <c r="C11" s="69">
        <f>C49</f>
        <v>47686112.5</v>
      </c>
      <c r="D11" s="69">
        <v>47944353.608123697</v>
      </c>
      <c r="E11" s="69">
        <f>E49</f>
        <v>47944354</v>
      </c>
      <c r="F11" s="69">
        <f t="shared" ref="F11" si="4">F49</f>
        <v>47944354</v>
      </c>
      <c r="G11" s="69">
        <f>G49</f>
        <v>47944354</v>
      </c>
      <c r="H11" s="69">
        <f>H49</f>
        <v>47944354</v>
      </c>
      <c r="I11" s="69">
        <f>I49</f>
        <v>47944354</v>
      </c>
    </row>
    <row r="12" spans="1:17" x14ac:dyDescent="0.25">
      <c r="A12" s="77" t="s">
        <v>57</v>
      </c>
      <c r="B12" s="78">
        <v>43585384</v>
      </c>
      <c r="C12" s="78">
        <v>47484102.200000003</v>
      </c>
      <c r="D12" s="79">
        <v>72319220.700000003</v>
      </c>
      <c r="E12" s="80"/>
      <c r="F12" s="80"/>
      <c r="G12" s="80"/>
      <c r="H12" s="80"/>
      <c r="I12" s="80"/>
    </row>
    <row r="13" spans="1:17" x14ac:dyDescent="0.25">
      <c r="A13" s="76" t="s">
        <v>58</v>
      </c>
      <c r="B13" s="81">
        <v>1553916</v>
      </c>
      <c r="C13" s="81">
        <v>2537148</v>
      </c>
      <c r="D13" s="69">
        <v>2758283.7138977</v>
      </c>
      <c r="E13" s="82">
        <f>E10-E11</f>
        <v>2758283.322021395</v>
      </c>
      <c r="F13" s="82">
        <f>F10-F11</f>
        <v>2758283.322021395</v>
      </c>
      <c r="G13" s="82">
        <f>G10-G11</f>
        <v>2758283.322021395</v>
      </c>
      <c r="H13" s="82">
        <f>H10-H11</f>
        <v>2758283.322021395</v>
      </c>
      <c r="I13" s="82">
        <f>I10-I11</f>
        <v>2758283.322021395</v>
      </c>
    </row>
    <row r="14" spans="1:17" x14ac:dyDescent="0.25">
      <c r="A14" s="76" t="s">
        <v>56</v>
      </c>
      <c r="B14" s="82">
        <f>B9-B10</f>
        <v>42773503.400000006</v>
      </c>
      <c r="C14" s="82">
        <f t="shared" ref="C14:D14" si="5">C9-C10</f>
        <v>50493987.5</v>
      </c>
      <c r="D14" s="82">
        <f t="shared" si="5"/>
        <v>58146555.751281604</v>
      </c>
      <c r="E14" s="82">
        <f>E9-E10</f>
        <v>59625118.561820209</v>
      </c>
      <c r="F14" s="82">
        <f>F9-F10</f>
        <v>61009756.170268714</v>
      </c>
      <c r="G14" s="82">
        <f>G9-G10</f>
        <v>62292630.017664</v>
      </c>
      <c r="H14" s="82">
        <f>H9-H10</f>
        <v>63477339.067660987</v>
      </c>
      <c r="I14" s="82">
        <f>H14</f>
        <v>63477339.067660987</v>
      </c>
    </row>
    <row r="15" spans="1:17" x14ac:dyDescent="0.25">
      <c r="A15" s="66" t="s">
        <v>41</v>
      </c>
      <c r="B15" s="119">
        <f>B13/B10</f>
        <v>3.3037680075853004E-2</v>
      </c>
      <c r="C15" s="119">
        <f t="shared" ref="C15" si="6">C13/C10</f>
        <v>5.0517389248354354E-2</v>
      </c>
      <c r="D15" s="119">
        <f t="shared" ref="D15:I15" si="7">D13/D10</f>
        <v>5.4401188174480024E-2</v>
      </c>
      <c r="E15" s="119">
        <f t="shared" si="7"/>
        <v>5.440118044556639E-2</v>
      </c>
      <c r="F15" s="119">
        <f t="shared" si="7"/>
        <v>5.440118044556639E-2</v>
      </c>
      <c r="G15" s="119">
        <f t="shared" si="7"/>
        <v>5.440118044556639E-2</v>
      </c>
      <c r="H15" s="119">
        <f t="shared" si="7"/>
        <v>5.440118044556639E-2</v>
      </c>
      <c r="I15" s="119">
        <f t="shared" si="7"/>
        <v>5.440118044556639E-2</v>
      </c>
    </row>
    <row r="16" spans="1:17" x14ac:dyDescent="0.25">
      <c r="A16" s="66" t="s">
        <v>40</v>
      </c>
      <c r="B16" s="119">
        <f>B10/B9</f>
        <v>0.52372365166957058</v>
      </c>
      <c r="C16" s="119">
        <f t="shared" ref="C16" si="8">C10/C9</f>
        <v>0.49865600477884386</v>
      </c>
      <c r="D16" s="119">
        <f>D10/D9</f>
        <v>0.46580627646799733</v>
      </c>
      <c r="E16" s="119">
        <f>D16</f>
        <v>0.46580627646799733</v>
      </c>
      <c r="F16" s="119">
        <f t="shared" ref="F16:I16" si="9">E16</f>
        <v>0.46580627646799733</v>
      </c>
      <c r="G16" s="119">
        <f t="shared" si="9"/>
        <v>0.46580627646799733</v>
      </c>
      <c r="H16" s="119">
        <f t="shared" si="9"/>
        <v>0.46580627646799733</v>
      </c>
      <c r="I16" s="119">
        <f t="shared" si="9"/>
        <v>0.46580627646799733</v>
      </c>
    </row>
    <row r="17" spans="1:11" x14ac:dyDescent="0.25">
      <c r="A17" s="66" t="s">
        <v>127</v>
      </c>
      <c r="B17" s="119">
        <f>B11/B9</f>
        <v>0.50642103721755383</v>
      </c>
      <c r="C17" s="119">
        <f t="shared" ref="C17:I17" si="10">C11/C9</f>
        <v>0.47346520528440172</v>
      </c>
      <c r="D17" s="119">
        <f>D11/D9</f>
        <v>0.44046586156900797</v>
      </c>
      <c r="E17" s="119">
        <f t="shared" si="10"/>
        <v>0.43456294035816456</v>
      </c>
      <c r="F17" s="119">
        <f t="shared" si="10"/>
        <v>0.42917667862258191</v>
      </c>
      <c r="G17" s="119">
        <f t="shared" si="10"/>
        <v>0.42430408926658936</v>
      </c>
      <c r="H17" s="119">
        <f t="shared" si="10"/>
        <v>0.41990159322131709</v>
      </c>
      <c r="I17" s="119">
        <f t="shared" si="10"/>
        <v>0.41584044635306044</v>
      </c>
    </row>
    <row r="18" spans="1:11" x14ac:dyDescent="0.25">
      <c r="A18" s="63"/>
      <c r="B18" s="145" t="s">
        <v>59</v>
      </c>
      <c r="C18" s="145"/>
      <c r="D18" s="145"/>
      <c r="E18" s="145"/>
      <c r="F18" s="145"/>
      <c r="G18" s="145"/>
      <c r="H18" s="145"/>
      <c r="I18" s="120"/>
    </row>
    <row r="19" spans="1:11" x14ac:dyDescent="0.25">
      <c r="A19" s="6"/>
      <c r="B19" s="6">
        <v>2010</v>
      </c>
      <c r="C19" s="6">
        <v>2016</v>
      </c>
      <c r="D19" s="6">
        <v>2022</v>
      </c>
      <c r="E19" s="6">
        <v>2023</v>
      </c>
      <c r="F19" s="6">
        <v>2024</v>
      </c>
      <c r="G19" s="6">
        <v>2025</v>
      </c>
      <c r="H19" s="6">
        <v>2026</v>
      </c>
      <c r="I19" s="6">
        <v>2027</v>
      </c>
    </row>
    <row r="20" spans="1:11" x14ac:dyDescent="0.25">
      <c r="A20" s="76" t="s">
        <v>55</v>
      </c>
      <c r="B20" s="113">
        <f>B10/B$9</f>
        <v>0.52372365166957058</v>
      </c>
      <c r="C20" s="113">
        <f t="shared" ref="C20:H20" si="11">C10/C$9</f>
        <v>0.49865600477884386</v>
      </c>
      <c r="D20" s="113">
        <f t="shared" si="11"/>
        <v>0.46580627646799733</v>
      </c>
      <c r="E20" s="113">
        <f t="shared" si="11"/>
        <v>0.45956375089695095</v>
      </c>
      <c r="F20" s="113">
        <f t="shared" si="11"/>
        <v>0.45386761250908714</v>
      </c>
      <c r="G20" s="113">
        <f t="shared" si="11"/>
        <v>0.44871469855104257</v>
      </c>
      <c r="H20" s="113">
        <f t="shared" si="11"/>
        <v>0.44405892280954284</v>
      </c>
      <c r="I20" s="113">
        <f t="shared" ref="I20" si="12">I10/I$9</f>
        <v>0.43976413438101009</v>
      </c>
      <c r="K20" s="116">
        <f>H20-D20</f>
        <v>-2.1747353658454482E-2</v>
      </c>
    </row>
    <row r="21" spans="1:11" x14ac:dyDescent="0.25">
      <c r="A21" s="76" t="s">
        <v>62</v>
      </c>
      <c r="B21" s="114">
        <f>B11/B$9</f>
        <v>0.50642103721755383</v>
      </c>
      <c r="C21" s="114">
        <f t="shared" ref="C21:H21" si="13">C11/C$9</f>
        <v>0.47346520528440172</v>
      </c>
      <c r="D21" s="114">
        <f t="shared" si="13"/>
        <v>0.44046586156900797</v>
      </c>
      <c r="E21" s="114">
        <f t="shared" si="13"/>
        <v>0.43456294035816456</v>
      </c>
      <c r="F21" s="114">
        <f t="shared" si="13"/>
        <v>0.42917667862258191</v>
      </c>
      <c r="G21" s="114">
        <f t="shared" si="13"/>
        <v>0.42430408926658936</v>
      </c>
      <c r="H21" s="114">
        <f t="shared" si="13"/>
        <v>0.41990159322131709</v>
      </c>
      <c r="I21" s="114">
        <f t="shared" ref="I21" si="14">I11/I$9</f>
        <v>0.41584044635306044</v>
      </c>
      <c r="K21" s="116">
        <f>H21-D21</f>
        <v>-2.0564268347690873E-2</v>
      </c>
    </row>
    <row r="22" spans="1:11" x14ac:dyDescent="0.25">
      <c r="A22" s="77" t="s">
        <v>57</v>
      </c>
      <c r="B22" s="114">
        <f t="shared" ref="B22:H24" si="15">B12/B$9</f>
        <v>0.48531651330902026</v>
      </c>
      <c r="C22" s="114">
        <f t="shared" si="15"/>
        <v>0.47145948824971867</v>
      </c>
      <c r="D22" s="114">
        <f t="shared" si="15"/>
        <v>0.66439831714046438</v>
      </c>
      <c r="E22" s="114">
        <f t="shared" si="15"/>
        <v>0</v>
      </c>
      <c r="F22" s="114">
        <f t="shared" si="15"/>
        <v>0</v>
      </c>
      <c r="G22" s="114">
        <f t="shared" si="15"/>
        <v>0</v>
      </c>
      <c r="H22" s="114">
        <f t="shared" si="15"/>
        <v>0</v>
      </c>
      <c r="I22" s="114">
        <f t="shared" ref="I22" si="16">I12/I$9</f>
        <v>0</v>
      </c>
      <c r="K22" s="116">
        <f>H22-D22</f>
        <v>-0.66439831714046438</v>
      </c>
    </row>
    <row r="23" spans="1:11" x14ac:dyDescent="0.25">
      <c r="A23" s="76" t="s">
        <v>58</v>
      </c>
      <c r="B23" s="114">
        <f t="shared" si="15"/>
        <v>1.7302614452016748E-2</v>
      </c>
      <c r="C23" s="114">
        <f t="shared" si="15"/>
        <v>2.5190799494442105E-2</v>
      </c>
      <c r="D23" s="114">
        <f t="shared" si="15"/>
        <v>2.5340414898989388E-2</v>
      </c>
      <c r="E23" s="114">
        <f t="shared" si="15"/>
        <v>2.5000810538786351E-2</v>
      </c>
      <c r="F23" s="114">
        <f t="shared" si="15"/>
        <v>2.4690933886505256E-2</v>
      </c>
      <c r="G23" s="114">
        <f t="shared" si="15"/>
        <v>2.4410609284453193E-2</v>
      </c>
      <c r="H23" s="114">
        <f t="shared" si="15"/>
        <v>2.4157329588225779E-2</v>
      </c>
      <c r="I23" s="114">
        <f t="shared" ref="I23" si="17">I13/I$9</f>
        <v>2.3923688027949634E-2</v>
      </c>
      <c r="K23" s="116">
        <f>H23-D23</f>
        <v>-1.1830853107636097E-3</v>
      </c>
    </row>
    <row r="24" spans="1:11" x14ac:dyDescent="0.25">
      <c r="A24" s="76" t="s">
        <v>56</v>
      </c>
      <c r="B24" s="113">
        <f t="shared" si="15"/>
        <v>0.47627634833042948</v>
      </c>
      <c r="C24" s="113">
        <f t="shared" si="15"/>
        <v>0.50134399522115614</v>
      </c>
      <c r="D24" s="113">
        <f t="shared" si="15"/>
        <v>0.53419372353200267</v>
      </c>
      <c r="E24" s="113">
        <f t="shared" si="15"/>
        <v>0.5404362491030491</v>
      </c>
      <c r="F24" s="113">
        <f t="shared" si="15"/>
        <v>0.54613238749091286</v>
      </c>
      <c r="G24" s="113">
        <f t="shared" si="15"/>
        <v>0.55128530144895749</v>
      </c>
      <c r="H24" s="113">
        <f t="shared" si="15"/>
        <v>0.55594107719045716</v>
      </c>
      <c r="I24" s="113">
        <f t="shared" ref="I24" si="18">I14/I$9</f>
        <v>0.55056420222495239</v>
      </c>
      <c r="K24" s="116">
        <f>H24-D24</f>
        <v>2.1747353658454482E-2</v>
      </c>
    </row>
    <row r="25" spans="1:11" ht="14.45" customHeight="1" x14ac:dyDescent="0.25">
      <c r="A25" s="66"/>
      <c r="B25" s="70"/>
      <c r="C25" s="70"/>
      <c r="D25" s="70"/>
      <c r="E25" s="70"/>
      <c r="F25" s="70"/>
      <c r="G25" s="70"/>
      <c r="H25" s="70"/>
      <c r="I25" s="70"/>
    </row>
    <row r="26" spans="1:11" x14ac:dyDescent="0.25">
      <c r="A26" s="66"/>
      <c r="B26" s="70"/>
      <c r="C26" s="70"/>
      <c r="D26" s="70"/>
      <c r="E26" s="70"/>
      <c r="F26" s="70"/>
      <c r="G26" s="70"/>
      <c r="H26" s="70"/>
      <c r="I26" s="70"/>
    </row>
    <row r="27" spans="1:11" x14ac:dyDescent="0.25">
      <c r="A27" s="66"/>
      <c r="B27" s="70"/>
      <c r="C27" s="70"/>
      <c r="D27" s="70"/>
      <c r="E27" s="70"/>
      <c r="F27" s="70"/>
      <c r="G27" s="70"/>
      <c r="H27" s="70"/>
      <c r="I27" s="70"/>
    </row>
    <row r="28" spans="1:11" x14ac:dyDescent="0.25">
      <c r="A28" s="66"/>
    </row>
    <row r="29" spans="1:11" x14ac:dyDescent="0.25">
      <c r="A29" s="63"/>
      <c r="B29" s="139" t="s">
        <v>60</v>
      </c>
      <c r="C29" s="140"/>
      <c r="D29" s="140"/>
      <c r="E29" s="140"/>
      <c r="F29" s="140"/>
      <c r="G29" s="140"/>
      <c r="H29" s="140"/>
      <c r="I29" s="141"/>
    </row>
    <row r="30" spans="1:11" ht="15.75" thickBot="1" x14ac:dyDescent="0.3">
      <c r="A30" s="6"/>
      <c r="B30" s="6">
        <v>2010</v>
      </c>
      <c r="C30" s="6">
        <v>2016</v>
      </c>
      <c r="D30" s="6">
        <v>2022</v>
      </c>
      <c r="E30" s="6">
        <v>2023</v>
      </c>
      <c r="F30" s="6">
        <v>2024</v>
      </c>
      <c r="G30" s="6">
        <v>2025</v>
      </c>
      <c r="H30" s="6">
        <v>2026</v>
      </c>
      <c r="I30" s="6">
        <v>2027</v>
      </c>
    </row>
    <row r="31" spans="1:11" ht="15.75" thickTop="1" x14ac:dyDescent="0.25">
      <c r="A31" s="64" t="s">
        <v>55</v>
      </c>
      <c r="B31" s="3"/>
      <c r="C31" s="74">
        <f t="shared" ref="C31:D35" si="19">100*(C10/B10-1)</f>
        <v>6.7792604468468687</v>
      </c>
      <c r="D31" s="74">
        <f t="shared" si="19"/>
        <v>0.9544916384339297</v>
      </c>
      <c r="E31" s="74">
        <f>$B$38*E129</f>
        <v>0</v>
      </c>
      <c r="F31" s="74">
        <f>$B$38*F129</f>
        <v>0</v>
      </c>
      <c r="G31" s="74">
        <f>$B$38*G129</f>
        <v>0</v>
      </c>
      <c r="H31" s="74">
        <f>$B$38*H129</f>
        <v>0</v>
      </c>
      <c r="I31" s="74">
        <f>$B$38*I129</f>
        <v>0</v>
      </c>
    </row>
    <row r="32" spans="1:11" x14ac:dyDescent="0.25">
      <c r="A32" s="65" t="s">
        <v>62</v>
      </c>
      <c r="B32" s="5"/>
      <c r="C32" s="74">
        <f t="shared" si="19"/>
        <v>4.8490193404384208</v>
      </c>
      <c r="D32" s="74">
        <f t="shared" si="19"/>
        <v>0.54154363730887223</v>
      </c>
      <c r="E32" s="74">
        <f>100*(E11/D11-1)</f>
        <v>8.1735651580316926E-7</v>
      </c>
      <c r="F32" s="74">
        <f>100*(F11/E11-1)</f>
        <v>0</v>
      </c>
      <c r="G32" s="74">
        <f>100*(G11/F11-1)</f>
        <v>0</v>
      </c>
      <c r="H32" s="74">
        <f>100*(H11/G11-1)</f>
        <v>0</v>
      </c>
      <c r="I32" s="74">
        <f>100*(I11/H11-1)</f>
        <v>0</v>
      </c>
    </row>
    <row r="33" spans="1:14" x14ac:dyDescent="0.25">
      <c r="A33" s="72" t="s">
        <v>57</v>
      </c>
      <c r="B33" s="73"/>
      <c r="C33" s="75">
        <f t="shared" si="19"/>
        <v>8.9450128510970561</v>
      </c>
      <c r="D33" s="75">
        <f t="shared" si="19"/>
        <v>52.301964972183889</v>
      </c>
      <c r="E33" s="75"/>
      <c r="F33" s="75"/>
      <c r="G33" s="75"/>
      <c r="H33" s="75"/>
      <c r="I33" s="75"/>
    </row>
    <row r="34" spans="1:14" x14ac:dyDescent="0.25">
      <c r="A34" s="65" t="s">
        <v>58</v>
      </c>
      <c r="B34" s="7"/>
      <c r="C34" s="74">
        <f t="shared" si="19"/>
        <v>63.27446271227015</v>
      </c>
      <c r="D34" s="74">
        <f t="shared" si="19"/>
        <v>8.7159170019919898</v>
      </c>
      <c r="E34" s="74">
        <f t="shared" ref="E34:G35" si="20">100*(E13/D13-1)</f>
        <v>-1.4207251519682274E-5</v>
      </c>
      <c r="F34" s="74">
        <f t="shared" si="20"/>
        <v>0</v>
      </c>
      <c r="G34" s="74">
        <f t="shared" si="20"/>
        <v>0</v>
      </c>
      <c r="H34" s="74">
        <f>100*(H13/G13-1)</f>
        <v>0</v>
      </c>
      <c r="I34" s="74">
        <f>100*(I13/H13-1)</f>
        <v>0</v>
      </c>
    </row>
    <row r="35" spans="1:14" x14ac:dyDescent="0.25">
      <c r="A35" s="76" t="s">
        <v>56</v>
      </c>
      <c r="C35" s="74">
        <f t="shared" si="19"/>
        <v>18.04968844333661</v>
      </c>
      <c r="D35" s="74">
        <f t="shared" si="19"/>
        <v>15.155404891090463</v>
      </c>
      <c r="E35" s="74">
        <f t="shared" si="20"/>
        <v>2.542820965807624</v>
      </c>
      <c r="F35" s="74">
        <f t="shared" si="20"/>
        <v>2.3222387507924047</v>
      </c>
      <c r="G35" s="74">
        <f t="shared" si="20"/>
        <v>2.1027355752987864</v>
      </c>
      <c r="H35" s="74">
        <f>100*(H14/G14-1)</f>
        <v>1.9018446478516804</v>
      </c>
      <c r="I35" s="74">
        <f>100*(I14/H14-1)</f>
        <v>0</v>
      </c>
    </row>
    <row r="36" spans="1:14" x14ac:dyDescent="0.25">
      <c r="A36" s="66"/>
      <c r="C36" s="5"/>
      <c r="D36" s="5"/>
    </row>
    <row r="37" spans="1:14" ht="42.95" customHeight="1" thickBot="1" x14ac:dyDescent="0.3">
      <c r="A37" s="66"/>
      <c r="B37" s="85" t="s">
        <v>61</v>
      </c>
      <c r="C37" s="5"/>
      <c r="D37" s="5"/>
    </row>
    <row r="38" spans="1:14" ht="24" customHeight="1" thickTop="1" x14ac:dyDescent="0.25">
      <c r="A38" s="64" t="s">
        <v>55</v>
      </c>
      <c r="B38" s="85">
        <v>0</v>
      </c>
      <c r="C38" s="5"/>
      <c r="D38" s="5"/>
    </row>
    <row r="39" spans="1:14" x14ac:dyDescent="0.25">
      <c r="A39" s="66"/>
      <c r="C39" s="5"/>
      <c r="D39" s="5"/>
    </row>
    <row r="41" spans="1:14" x14ac:dyDescent="0.25">
      <c r="A41" s="63" t="s">
        <v>18</v>
      </c>
      <c r="B41" s="139" t="s">
        <v>22</v>
      </c>
      <c r="C41" s="140"/>
      <c r="D41" s="140"/>
      <c r="E41" s="140"/>
      <c r="F41" s="140"/>
      <c r="G41" s="140"/>
      <c r="H41" s="140"/>
      <c r="I41" s="141"/>
    </row>
    <row r="42" spans="1:14" x14ac:dyDescent="0.25">
      <c r="A42" s="6" t="s">
        <v>1</v>
      </c>
      <c r="B42" s="123">
        <v>2010</v>
      </c>
      <c r="C42" s="123">
        <v>2016</v>
      </c>
      <c r="D42" s="123">
        <v>2022</v>
      </c>
      <c r="E42" s="123">
        <v>2023</v>
      </c>
      <c r="F42" s="123">
        <v>2024</v>
      </c>
      <c r="G42" s="123">
        <v>2025</v>
      </c>
      <c r="H42" s="123">
        <v>2026</v>
      </c>
      <c r="I42" s="123">
        <v>2027</v>
      </c>
      <c r="K42" t="s">
        <v>141</v>
      </c>
      <c r="L42">
        <f>SUM(K43:K48)</f>
        <v>43346227</v>
      </c>
    </row>
    <row r="43" spans="1:14" x14ac:dyDescent="0.25">
      <c r="A43" s="3" t="s">
        <v>13</v>
      </c>
      <c r="B43" s="81">
        <v>19246610.5</v>
      </c>
      <c r="C43" s="81">
        <v>17422261.699999999</v>
      </c>
      <c r="D43" s="69">
        <f>N43</f>
        <v>12560160.399669573</v>
      </c>
      <c r="E43" s="82">
        <f>D43*(1+E53/100)</f>
        <v>12560160.399669573</v>
      </c>
      <c r="F43" s="82">
        <f t="shared" ref="F43:G43" si="21">E43*(1+F53/100)</f>
        <v>12560160.399669573</v>
      </c>
      <c r="G43" s="82">
        <f t="shared" si="21"/>
        <v>12560160.399669573</v>
      </c>
      <c r="H43" s="82">
        <f t="shared" ref="H43:I49" si="22">G43*(1+H53/100)</f>
        <v>12560160.399669573</v>
      </c>
      <c r="I43" s="82">
        <f t="shared" si="22"/>
        <v>12560160.399669573</v>
      </c>
      <c r="K43">
        <v>11355572</v>
      </c>
      <c r="L43">
        <f>K43/$L$42</f>
        <v>0.2619737122679674</v>
      </c>
      <c r="M43">
        <f>$K$49*L43</f>
        <v>1204588.399669572</v>
      </c>
      <c r="N43" s="130">
        <f>M43+K43</f>
        <v>12560160.399669573</v>
      </c>
    </row>
    <row r="44" spans="1:14" x14ac:dyDescent="0.25">
      <c r="A44" s="3" t="s">
        <v>14</v>
      </c>
      <c r="B44" s="81">
        <v>8807551</v>
      </c>
      <c r="C44" s="81">
        <v>10316692.800000001</v>
      </c>
      <c r="D44" s="69">
        <f t="shared" ref="D44:D48" si="23">N44</f>
        <v>12727400.659569332</v>
      </c>
      <c r="E44" s="82">
        <f t="shared" ref="E44:G49" si="24">D44*(1+E54/100)</f>
        <v>12727400.659569332</v>
      </c>
      <c r="F44" s="82">
        <f t="shared" si="24"/>
        <v>12727400.659569332</v>
      </c>
      <c r="G44" s="82">
        <f t="shared" si="24"/>
        <v>12727400.659569332</v>
      </c>
      <c r="H44" s="82">
        <f t="shared" si="22"/>
        <v>12727400.659569332</v>
      </c>
      <c r="I44" s="82">
        <f t="shared" ref="I44:I49" si="25">H44*(1+I54/100)</f>
        <v>12727400.659569332</v>
      </c>
      <c r="K44">
        <v>11506773</v>
      </c>
      <c r="L44">
        <f t="shared" ref="L44:L48" si="26">K44/$L$42</f>
        <v>0.26546192820888426</v>
      </c>
      <c r="M44">
        <f t="shared" ref="M44:M48" si="27">$K$49*L44</f>
        <v>1220627.6595693324</v>
      </c>
      <c r="N44" s="130">
        <f t="shared" ref="N44:N48" si="28">M44+K44</f>
        <v>12727400.659569332</v>
      </c>
    </row>
    <row r="45" spans="1:14" x14ac:dyDescent="0.25">
      <c r="A45" s="3" t="s">
        <v>6</v>
      </c>
      <c r="B45" s="81">
        <v>2140362</v>
      </c>
      <c r="C45" s="81">
        <v>2771562</v>
      </c>
      <c r="D45" s="69">
        <f t="shared" si="23"/>
        <v>4149270.8771142182</v>
      </c>
      <c r="E45" s="82">
        <f t="shared" si="24"/>
        <v>4149270.8771142182</v>
      </c>
      <c r="F45" s="82">
        <f t="shared" si="24"/>
        <v>4149270.8771142182</v>
      </c>
      <c r="G45" s="82">
        <f t="shared" si="24"/>
        <v>4149270.8771142182</v>
      </c>
      <c r="H45" s="82">
        <f t="shared" si="22"/>
        <v>4149270.8771142182</v>
      </c>
      <c r="I45" s="82">
        <f t="shared" si="25"/>
        <v>4149270.8771142182</v>
      </c>
      <c r="K45">
        <v>3751333</v>
      </c>
      <c r="L45">
        <f t="shared" si="26"/>
        <v>8.6543472399570096E-2</v>
      </c>
      <c r="M45">
        <f t="shared" si="27"/>
        <v>397937.87711421802</v>
      </c>
      <c r="N45" s="130">
        <f t="shared" si="28"/>
        <v>4149270.8771142182</v>
      </c>
    </row>
    <row r="46" spans="1:14" x14ac:dyDescent="0.25">
      <c r="A46" s="3" t="s">
        <v>17</v>
      </c>
      <c r="B46" s="81">
        <v>4716343</v>
      </c>
      <c r="C46" s="81">
        <v>5877534</v>
      </c>
      <c r="D46" s="69">
        <f t="shared" si="23"/>
        <v>6481385.482613977</v>
      </c>
      <c r="E46" s="82">
        <f t="shared" si="24"/>
        <v>6481385.482613977</v>
      </c>
      <c r="F46" s="82">
        <f t="shared" si="24"/>
        <v>6481385.482613977</v>
      </c>
      <c r="G46" s="82">
        <f t="shared" si="24"/>
        <v>6481385.482613977</v>
      </c>
      <c r="H46" s="82">
        <f t="shared" si="22"/>
        <v>6481385.482613977</v>
      </c>
      <c r="I46" s="82">
        <f t="shared" si="25"/>
        <v>6481385.482613977</v>
      </c>
      <c r="K46">
        <v>5859785</v>
      </c>
      <c r="L46">
        <f t="shared" si="26"/>
        <v>0.13518558374180986</v>
      </c>
      <c r="M46">
        <f t="shared" si="27"/>
        <v>621600.48261397693</v>
      </c>
      <c r="N46" s="130">
        <f t="shared" si="28"/>
        <v>6481385.482613977</v>
      </c>
    </row>
    <row r="47" spans="1:14" x14ac:dyDescent="0.25">
      <c r="A47" s="3" t="s">
        <v>15</v>
      </c>
      <c r="B47" s="81">
        <v>3547745</v>
      </c>
      <c r="C47" s="81">
        <v>4828114</v>
      </c>
      <c r="D47" s="69">
        <f t="shared" si="23"/>
        <v>4959149.7071512127</v>
      </c>
      <c r="E47" s="82">
        <f t="shared" si="24"/>
        <v>4959149.7071512127</v>
      </c>
      <c r="F47" s="82">
        <f t="shared" si="24"/>
        <v>4959149.7071512127</v>
      </c>
      <c r="G47" s="82">
        <f t="shared" si="24"/>
        <v>4959149.7071512127</v>
      </c>
      <c r="H47" s="82">
        <f t="shared" si="22"/>
        <v>4959149.7071512127</v>
      </c>
      <c r="I47" s="82">
        <f t="shared" si="25"/>
        <v>4959149.7071512127</v>
      </c>
      <c r="K47">
        <v>4483540</v>
      </c>
      <c r="L47">
        <f t="shared" si="26"/>
        <v>0.10343553084793286</v>
      </c>
      <c r="M47">
        <f t="shared" si="27"/>
        <v>475609.70715121296</v>
      </c>
      <c r="N47" s="130">
        <f t="shared" si="28"/>
        <v>4959149.7071512127</v>
      </c>
    </row>
    <row r="48" spans="1:14" x14ac:dyDescent="0.25">
      <c r="A48" s="3" t="s">
        <v>16</v>
      </c>
      <c r="B48" s="81">
        <v>7022131</v>
      </c>
      <c r="C48" s="81">
        <v>6469948</v>
      </c>
      <c r="D48" s="69">
        <f t="shared" si="23"/>
        <v>7066986.8738816874</v>
      </c>
      <c r="E48" s="82">
        <f t="shared" si="24"/>
        <v>7066986.8738816874</v>
      </c>
      <c r="F48" s="82">
        <f t="shared" si="24"/>
        <v>7066986.8738816874</v>
      </c>
      <c r="G48" s="82">
        <f t="shared" si="24"/>
        <v>7066986.8738816874</v>
      </c>
      <c r="H48" s="82">
        <f t="shared" si="22"/>
        <v>7066986.8738816874</v>
      </c>
      <c r="I48" s="82">
        <f t="shared" si="25"/>
        <v>7066986.8738816874</v>
      </c>
      <c r="K48">
        <v>6389224</v>
      </c>
      <c r="L48">
        <f t="shared" si="26"/>
        <v>0.14739977253383552</v>
      </c>
      <c r="M48">
        <f t="shared" si="27"/>
        <v>677762.87388168753</v>
      </c>
      <c r="N48" s="130">
        <f t="shared" si="28"/>
        <v>7066986.8738816874</v>
      </c>
    </row>
    <row r="49" spans="1:11" x14ac:dyDescent="0.25">
      <c r="A49" s="3" t="s">
        <v>12</v>
      </c>
      <c r="B49" s="69">
        <f>+SUM(B43:B48)</f>
        <v>45480742.5</v>
      </c>
      <c r="C49" s="69">
        <f>+SUM(C43:C48)</f>
        <v>47686112.5</v>
      </c>
      <c r="D49" s="69">
        <f>+SUM(D43:D48)</f>
        <v>47944354</v>
      </c>
      <c r="E49" s="82">
        <f t="shared" si="24"/>
        <v>47944354</v>
      </c>
      <c r="F49" s="82">
        <f t="shared" si="24"/>
        <v>47944354</v>
      </c>
      <c r="G49" s="82">
        <f>F49*(1+G59/100)</f>
        <v>47944354</v>
      </c>
      <c r="H49" s="82">
        <f t="shared" si="22"/>
        <v>47944354</v>
      </c>
      <c r="I49" s="82">
        <f t="shared" si="25"/>
        <v>47944354</v>
      </c>
      <c r="K49">
        <v>4598127</v>
      </c>
    </row>
    <row r="51" spans="1:11" x14ac:dyDescent="0.25">
      <c r="A51" s="6" t="s">
        <v>18</v>
      </c>
      <c r="B51" s="136" t="s">
        <v>23</v>
      </c>
      <c r="C51" s="137"/>
      <c r="D51" s="137"/>
      <c r="E51" s="137"/>
      <c r="F51" s="137"/>
      <c r="G51" s="137"/>
      <c r="H51" s="137"/>
      <c r="I51" s="138"/>
    </row>
    <row r="52" spans="1:11" x14ac:dyDescent="0.25">
      <c r="A52" s="6" t="s">
        <v>1</v>
      </c>
      <c r="B52" s="6">
        <v>2010</v>
      </c>
      <c r="C52" s="6">
        <v>2016</v>
      </c>
      <c r="D52" s="6">
        <v>2022</v>
      </c>
      <c r="E52" s="6">
        <v>2023</v>
      </c>
      <c r="F52" s="6">
        <v>2024</v>
      </c>
      <c r="G52" s="6">
        <v>2025</v>
      </c>
      <c r="H52" s="6">
        <v>2026</v>
      </c>
      <c r="I52" s="2">
        <v>2027</v>
      </c>
    </row>
    <row r="53" spans="1:11" x14ac:dyDescent="0.25">
      <c r="A53" s="3" t="s">
        <v>13</v>
      </c>
      <c r="B53" s="2"/>
      <c r="C53" s="83">
        <f>(C43/B43-1)*100</f>
        <v>-9.478805631776055</v>
      </c>
      <c r="D53" s="83">
        <f>(D43/C43-1)*100</f>
        <v>-27.907405961709475</v>
      </c>
      <c r="E53" s="83">
        <f>E65*E123</f>
        <v>0</v>
      </c>
      <c r="F53" s="83">
        <f t="shared" ref="F53" si="29">F65*F123</f>
        <v>0</v>
      </c>
      <c r="G53" s="83">
        <f>G65*G123</f>
        <v>0</v>
      </c>
      <c r="H53" s="83">
        <f>H65*H123</f>
        <v>0</v>
      </c>
      <c r="I53" s="83">
        <f>I65*I123</f>
        <v>0</v>
      </c>
    </row>
    <row r="54" spans="1:11" x14ac:dyDescent="0.25">
      <c r="A54" s="3" t="s">
        <v>14</v>
      </c>
      <c r="B54" s="2"/>
      <c r="C54" s="83">
        <f t="shared" ref="C54:D59" si="30">(C44/B44-1)*100</f>
        <v>17.134635950447532</v>
      </c>
      <c r="D54" s="83">
        <f t="shared" si="30"/>
        <v>23.367060610444177</v>
      </c>
      <c r="E54" s="83">
        <f t="shared" ref="E54:E59" si="31">E66*E124</f>
        <v>0</v>
      </c>
      <c r="F54" s="83">
        <f t="shared" ref="F54:I54" si="32">F66*F124</f>
        <v>0</v>
      </c>
      <c r="G54" s="83">
        <f t="shared" si="32"/>
        <v>0</v>
      </c>
      <c r="H54" s="83">
        <f t="shared" si="32"/>
        <v>0</v>
      </c>
      <c r="I54" s="83">
        <f t="shared" si="32"/>
        <v>0</v>
      </c>
    </row>
    <row r="55" spans="1:11" x14ac:dyDescent="0.25">
      <c r="A55" s="3" t="s">
        <v>6</v>
      </c>
      <c r="B55" s="2"/>
      <c r="C55" s="83">
        <f t="shared" si="30"/>
        <v>29.490338550207863</v>
      </c>
      <c r="D55" s="83">
        <f t="shared" si="30"/>
        <v>49.708751855964906</v>
      </c>
      <c r="E55" s="83">
        <f t="shared" si="31"/>
        <v>0</v>
      </c>
      <c r="F55" s="83">
        <f t="shared" ref="F55:I55" si="33">F67*F125</f>
        <v>0</v>
      </c>
      <c r="G55" s="83">
        <f t="shared" si="33"/>
        <v>0</v>
      </c>
      <c r="H55" s="83">
        <f t="shared" si="33"/>
        <v>0</v>
      </c>
      <c r="I55" s="83">
        <f t="shared" si="33"/>
        <v>0</v>
      </c>
    </row>
    <row r="56" spans="1:11" x14ac:dyDescent="0.25">
      <c r="A56" s="3" t="s">
        <v>17</v>
      </c>
      <c r="B56" s="2"/>
      <c r="C56" s="83">
        <f t="shared" si="30"/>
        <v>24.620579970540724</v>
      </c>
      <c r="D56" s="83">
        <f t="shared" si="30"/>
        <v>10.273891782063306</v>
      </c>
      <c r="E56" s="83">
        <f t="shared" si="31"/>
        <v>0</v>
      </c>
      <c r="F56" s="83">
        <f t="shared" ref="F56:I56" si="34">F68*F126</f>
        <v>0</v>
      </c>
      <c r="G56" s="83">
        <f t="shared" si="34"/>
        <v>0</v>
      </c>
      <c r="H56" s="83">
        <f t="shared" si="34"/>
        <v>0</v>
      </c>
      <c r="I56" s="83">
        <f t="shared" si="34"/>
        <v>0</v>
      </c>
    </row>
    <row r="57" spans="1:11" x14ac:dyDescent="0.25">
      <c r="A57" s="3" t="s">
        <v>15</v>
      </c>
      <c r="B57" s="2"/>
      <c r="C57" s="83">
        <f t="shared" si="30"/>
        <v>36.089656951105553</v>
      </c>
      <c r="D57" s="83">
        <f t="shared" si="30"/>
        <v>2.714014357391159</v>
      </c>
      <c r="E57" s="83">
        <f t="shared" si="31"/>
        <v>0</v>
      </c>
      <c r="F57" s="83">
        <f t="shared" ref="F57:I57" si="35">F69*F127</f>
        <v>0</v>
      </c>
      <c r="G57" s="83">
        <f t="shared" si="35"/>
        <v>0</v>
      </c>
      <c r="H57" s="83">
        <f t="shared" si="35"/>
        <v>0</v>
      </c>
      <c r="I57" s="83">
        <f t="shared" si="35"/>
        <v>0</v>
      </c>
    </row>
    <row r="58" spans="1:11" x14ac:dyDescent="0.25">
      <c r="A58" s="3" t="s">
        <v>16</v>
      </c>
      <c r="B58" s="2"/>
      <c r="C58" s="83">
        <f t="shared" si="30"/>
        <v>-7.863467656755474</v>
      </c>
      <c r="D58" s="83">
        <f t="shared" si="30"/>
        <v>9.2278774710660372</v>
      </c>
      <c r="E58" s="83">
        <f t="shared" si="31"/>
        <v>0</v>
      </c>
      <c r="F58" s="83">
        <f t="shared" ref="F58:I58" si="36">F70*F128</f>
        <v>0</v>
      </c>
      <c r="G58" s="83">
        <f t="shared" si="36"/>
        <v>0</v>
      </c>
      <c r="H58" s="83">
        <f t="shared" si="36"/>
        <v>0</v>
      </c>
      <c r="I58" s="83">
        <f t="shared" si="36"/>
        <v>0</v>
      </c>
    </row>
    <row r="59" spans="1:11" x14ac:dyDescent="0.25">
      <c r="A59" s="3" t="s">
        <v>12</v>
      </c>
      <c r="B59" s="2"/>
      <c r="C59" s="83">
        <f t="shared" si="30"/>
        <v>4.8490193404384208</v>
      </c>
      <c r="D59" s="83">
        <f t="shared" si="30"/>
        <v>0.54154445909173621</v>
      </c>
      <c r="E59" s="83">
        <f t="shared" si="31"/>
        <v>0</v>
      </c>
      <c r="F59" s="83">
        <f t="shared" ref="F59:I59" si="37">F71*F129</f>
        <v>0</v>
      </c>
      <c r="G59" s="83">
        <f t="shared" si="37"/>
        <v>0</v>
      </c>
      <c r="H59" s="83">
        <f t="shared" si="37"/>
        <v>0</v>
      </c>
      <c r="I59" s="83">
        <f t="shared" si="37"/>
        <v>0</v>
      </c>
    </row>
    <row r="60" spans="1:11" x14ac:dyDescent="0.25">
      <c r="A60" s="133"/>
      <c r="B60" s="134"/>
      <c r="C60" s="135"/>
      <c r="D60" s="135"/>
      <c r="E60" s="135"/>
      <c r="F60" s="135"/>
      <c r="G60" s="135"/>
      <c r="H60" s="135"/>
      <c r="I60" s="135"/>
    </row>
    <row r="61" spans="1:11" x14ac:dyDescent="0.25">
      <c r="A61" s="133"/>
      <c r="B61" s="134"/>
      <c r="C61" s="135"/>
      <c r="D61" s="135"/>
      <c r="E61" t="s">
        <v>147</v>
      </c>
      <c r="F61" t="s">
        <v>148</v>
      </c>
      <c r="G61" t="s">
        <v>149</v>
      </c>
      <c r="H61" t="s">
        <v>150</v>
      </c>
      <c r="I61" t="s">
        <v>151</v>
      </c>
    </row>
    <row r="62" spans="1:11" x14ac:dyDescent="0.25">
      <c r="A62" s="5"/>
      <c r="E62">
        <v>0</v>
      </c>
      <c r="F62">
        <v>0</v>
      </c>
      <c r="G62">
        <v>0</v>
      </c>
      <c r="H62">
        <v>0</v>
      </c>
      <c r="I62">
        <v>0</v>
      </c>
    </row>
    <row r="63" spans="1:11" ht="21.6" customHeight="1" x14ac:dyDescent="0.25">
      <c r="A63" s="6" t="s">
        <v>18</v>
      </c>
      <c r="E63" s="143" t="s">
        <v>142</v>
      </c>
      <c r="F63" s="143" t="s">
        <v>143</v>
      </c>
      <c r="G63" s="143" t="s">
        <v>144</v>
      </c>
      <c r="H63" s="143" t="s">
        <v>145</v>
      </c>
      <c r="I63" s="143" t="s">
        <v>146</v>
      </c>
    </row>
    <row r="64" spans="1:11" ht="21.6" customHeight="1" x14ac:dyDescent="0.25">
      <c r="A64" s="6" t="s">
        <v>1</v>
      </c>
      <c r="E64" s="144"/>
      <c r="F64" s="144"/>
      <c r="G64" s="144"/>
      <c r="H64" s="144"/>
      <c r="I64" s="144"/>
    </row>
    <row r="65" spans="1:11" x14ac:dyDescent="0.25">
      <c r="A65" s="3" t="s">
        <v>13</v>
      </c>
      <c r="E65" s="8">
        <f>D53/D123*$E$62</f>
        <v>0</v>
      </c>
      <c r="F65" s="8">
        <f>D53/D123*$F$62</f>
        <v>0</v>
      </c>
      <c r="G65" s="8">
        <f>D53/D123*$G$62</f>
        <v>0</v>
      </c>
      <c r="H65" s="8">
        <f>D53/D123*$H$62</f>
        <v>0</v>
      </c>
      <c r="I65" s="8">
        <f>D53/D123*$I$62</f>
        <v>0</v>
      </c>
    </row>
    <row r="66" spans="1:11" x14ac:dyDescent="0.25">
      <c r="A66" s="3" t="s">
        <v>14</v>
      </c>
      <c r="E66" s="8">
        <f t="shared" ref="E66:E71" si="38">D54/D124*$E$62</f>
        <v>0</v>
      </c>
      <c r="F66" s="8">
        <f t="shared" ref="F66:F71" si="39">D54/D124*$F$62</f>
        <v>0</v>
      </c>
      <c r="G66" s="8">
        <f t="shared" ref="G66:G71" si="40">D54/D124*$G$62</f>
        <v>0</v>
      </c>
      <c r="H66" s="8">
        <f t="shared" ref="H66:H71" si="41">D54/D124*$H$62</f>
        <v>0</v>
      </c>
      <c r="I66" s="8">
        <f t="shared" ref="I66:I71" si="42">D54/D124*$I$62</f>
        <v>0</v>
      </c>
    </row>
    <row r="67" spans="1:11" x14ac:dyDescent="0.25">
      <c r="A67" s="3" t="s">
        <v>6</v>
      </c>
      <c r="E67" s="8">
        <f t="shared" si="38"/>
        <v>0</v>
      </c>
      <c r="F67" s="8">
        <f t="shared" si="39"/>
        <v>0</v>
      </c>
      <c r="G67" s="8">
        <f t="shared" si="40"/>
        <v>0</v>
      </c>
      <c r="H67" s="8">
        <f t="shared" si="41"/>
        <v>0</v>
      </c>
      <c r="I67" s="8">
        <f t="shared" si="42"/>
        <v>0</v>
      </c>
    </row>
    <row r="68" spans="1:11" x14ac:dyDescent="0.25">
      <c r="A68" s="3" t="s">
        <v>17</v>
      </c>
      <c r="E68" s="8">
        <f t="shared" si="38"/>
        <v>0</v>
      </c>
      <c r="F68" s="8">
        <f t="shared" si="39"/>
        <v>0</v>
      </c>
      <c r="G68" s="8">
        <f t="shared" si="40"/>
        <v>0</v>
      </c>
      <c r="H68" s="8">
        <f t="shared" si="41"/>
        <v>0</v>
      </c>
      <c r="I68" s="8">
        <f t="shared" si="42"/>
        <v>0</v>
      </c>
    </row>
    <row r="69" spans="1:11" x14ac:dyDescent="0.25">
      <c r="A69" s="3" t="s">
        <v>15</v>
      </c>
      <c r="E69" s="8">
        <f t="shared" si="38"/>
        <v>0</v>
      </c>
      <c r="F69" s="8">
        <f t="shared" si="39"/>
        <v>0</v>
      </c>
      <c r="G69" s="8">
        <f t="shared" si="40"/>
        <v>0</v>
      </c>
      <c r="H69" s="8">
        <f t="shared" si="41"/>
        <v>0</v>
      </c>
      <c r="I69" s="8">
        <f t="shared" si="42"/>
        <v>0</v>
      </c>
    </row>
    <row r="70" spans="1:11" x14ac:dyDescent="0.25">
      <c r="A70" s="3" t="s">
        <v>16</v>
      </c>
      <c r="E70" s="8">
        <f t="shared" si="38"/>
        <v>0</v>
      </c>
      <c r="F70" s="8">
        <f t="shared" si="39"/>
        <v>0</v>
      </c>
      <c r="G70" s="8">
        <f t="shared" si="40"/>
        <v>0</v>
      </c>
      <c r="H70" s="8">
        <f t="shared" si="41"/>
        <v>0</v>
      </c>
      <c r="I70" s="8">
        <f t="shared" si="42"/>
        <v>0</v>
      </c>
    </row>
    <row r="71" spans="1:11" x14ac:dyDescent="0.25">
      <c r="A71" s="3" t="s">
        <v>12</v>
      </c>
      <c r="E71" s="8">
        <f t="shared" si="38"/>
        <v>0</v>
      </c>
      <c r="F71" s="8">
        <f t="shared" si="39"/>
        <v>0</v>
      </c>
      <c r="G71" s="8">
        <f t="shared" si="40"/>
        <v>0</v>
      </c>
      <c r="H71" s="8">
        <f t="shared" si="41"/>
        <v>0</v>
      </c>
      <c r="I71" s="8">
        <f t="shared" si="42"/>
        <v>0</v>
      </c>
    </row>
    <row r="72" spans="1:11" x14ac:dyDescent="0.25">
      <c r="A72" s="5"/>
    </row>
    <row r="73" spans="1:11" x14ac:dyDescent="0.25">
      <c r="A73" s="6" t="s">
        <v>18</v>
      </c>
      <c r="B73" s="136" t="s">
        <v>86</v>
      </c>
      <c r="C73" s="137"/>
      <c r="D73" s="137"/>
      <c r="E73" s="137"/>
      <c r="F73" s="137"/>
      <c r="G73" s="137"/>
      <c r="H73" s="137"/>
      <c r="I73" s="138"/>
    </row>
    <row r="74" spans="1:11" x14ac:dyDescent="0.25">
      <c r="A74" s="6" t="s">
        <v>1</v>
      </c>
      <c r="B74" s="6">
        <v>2010</v>
      </c>
      <c r="C74" s="6">
        <v>2016</v>
      </c>
      <c r="D74" s="6">
        <v>2022</v>
      </c>
      <c r="E74" s="6">
        <v>2023</v>
      </c>
      <c r="F74" s="6">
        <v>2024</v>
      </c>
      <c r="G74" s="6">
        <v>2025</v>
      </c>
      <c r="H74" s="6">
        <v>2026</v>
      </c>
      <c r="I74" s="2">
        <v>2027</v>
      </c>
    </row>
    <row r="75" spans="1:11" x14ac:dyDescent="0.25">
      <c r="A75" s="3" t="s">
        <v>13</v>
      </c>
      <c r="B75" s="112">
        <f t="shared" ref="B75:H79" si="43">B43/B$49*100</f>
        <v>42.318153666906383</v>
      </c>
      <c r="C75" s="112">
        <f t="shared" si="43"/>
        <v>36.535294631115086</v>
      </c>
      <c r="D75" s="112">
        <f t="shared" si="43"/>
        <v>26.19737122679674</v>
      </c>
      <c r="E75" s="112">
        <f t="shared" si="43"/>
        <v>26.19737122679674</v>
      </c>
      <c r="F75" s="112">
        <f t="shared" si="43"/>
        <v>26.19737122679674</v>
      </c>
      <c r="G75" s="112">
        <f t="shared" si="43"/>
        <v>26.19737122679674</v>
      </c>
      <c r="H75" s="112">
        <f t="shared" si="43"/>
        <v>26.19737122679674</v>
      </c>
      <c r="I75" s="124">
        <f t="shared" ref="I75" si="44">I43/I$49*100</f>
        <v>26.19737122679674</v>
      </c>
      <c r="K75" s="118"/>
    </row>
    <row r="76" spans="1:11" x14ac:dyDescent="0.25">
      <c r="A76" s="3" t="s">
        <v>14</v>
      </c>
      <c r="B76" s="112">
        <f t="shared" si="43"/>
        <v>19.365451212675342</v>
      </c>
      <c r="C76" s="112">
        <f t="shared" si="43"/>
        <v>21.634585541020986</v>
      </c>
      <c r="D76" s="112">
        <f t="shared" si="43"/>
        <v>26.546192820888425</v>
      </c>
      <c r="E76" s="112">
        <f t="shared" si="43"/>
        <v>26.546192820888425</v>
      </c>
      <c r="F76" s="112">
        <f t="shared" si="43"/>
        <v>26.546192820888425</v>
      </c>
      <c r="G76" s="112">
        <f t="shared" si="43"/>
        <v>26.546192820888425</v>
      </c>
      <c r="H76" s="112">
        <f t="shared" si="43"/>
        <v>26.546192820888425</v>
      </c>
      <c r="I76" s="124">
        <f t="shared" ref="I76" si="45">I44/I$49*100</f>
        <v>26.546192820888425</v>
      </c>
      <c r="K76" s="118"/>
    </row>
    <row r="77" spans="1:11" x14ac:dyDescent="0.25">
      <c r="A77" s="3" t="s">
        <v>6</v>
      </c>
      <c r="B77" s="112">
        <f t="shared" si="43"/>
        <v>4.7060841190092706</v>
      </c>
      <c r="C77" s="112">
        <f t="shared" si="43"/>
        <v>5.8120946638290132</v>
      </c>
      <c r="D77" s="112">
        <f t="shared" si="43"/>
        <v>8.6543472399570103</v>
      </c>
      <c r="E77" s="112">
        <f t="shared" si="43"/>
        <v>8.6543472399570103</v>
      </c>
      <c r="F77" s="112">
        <f t="shared" si="43"/>
        <v>8.6543472399570103</v>
      </c>
      <c r="G77" s="112">
        <f t="shared" si="43"/>
        <v>8.6543472399570103</v>
      </c>
      <c r="H77" s="112">
        <f t="shared" si="43"/>
        <v>8.6543472399570103</v>
      </c>
      <c r="I77" s="124">
        <f t="shared" ref="I77" si="46">I45/I$49*100</f>
        <v>8.6543472399570103</v>
      </c>
      <c r="K77" s="118"/>
    </row>
    <row r="78" spans="1:11" x14ac:dyDescent="0.25">
      <c r="A78" s="3" t="s">
        <v>17</v>
      </c>
      <c r="B78" s="112">
        <f t="shared" si="43"/>
        <v>10.369978018718582</v>
      </c>
      <c r="C78" s="112">
        <f t="shared" si="43"/>
        <v>12.325462680565542</v>
      </c>
      <c r="D78" s="112">
        <f t="shared" si="43"/>
        <v>13.518558374180985</v>
      </c>
      <c r="E78" s="112">
        <f t="shared" si="43"/>
        <v>13.518558374180985</v>
      </c>
      <c r="F78" s="112">
        <f t="shared" si="43"/>
        <v>13.518558374180985</v>
      </c>
      <c r="G78" s="112">
        <f t="shared" si="43"/>
        <v>13.518558374180985</v>
      </c>
      <c r="H78" s="112">
        <f t="shared" si="43"/>
        <v>13.518558374180985</v>
      </c>
      <c r="I78" s="124">
        <f t="shared" ref="I78" si="47">I46/I$49*100</f>
        <v>13.518558374180985</v>
      </c>
      <c r="K78" s="118"/>
    </row>
    <row r="79" spans="1:11" x14ac:dyDescent="0.25">
      <c r="A79" s="3" t="s">
        <v>15</v>
      </c>
      <c r="B79" s="112">
        <f t="shared" si="43"/>
        <v>7.8005432738922407</v>
      </c>
      <c r="C79" s="112">
        <f t="shared" si="43"/>
        <v>10.124780039471659</v>
      </c>
      <c r="D79" s="112">
        <f t="shared" si="43"/>
        <v>10.343553084793285</v>
      </c>
      <c r="E79" s="112">
        <f t="shared" si="43"/>
        <v>10.343553084793285</v>
      </c>
      <c r="F79" s="112">
        <f t="shared" si="43"/>
        <v>10.343553084793285</v>
      </c>
      <c r="G79" s="112">
        <f t="shared" si="43"/>
        <v>10.343553084793285</v>
      </c>
      <c r="H79" s="112">
        <f t="shared" si="43"/>
        <v>10.343553084793285</v>
      </c>
      <c r="I79" s="124">
        <f t="shared" ref="I79" si="48">I47/I$49*100</f>
        <v>10.343553084793285</v>
      </c>
      <c r="K79" s="118"/>
    </row>
    <row r="80" spans="1:11" x14ac:dyDescent="0.25">
      <c r="A80" s="3" t="s">
        <v>16</v>
      </c>
      <c r="B80" s="112">
        <f>B48/B$49*100</f>
        <v>15.43978970879818</v>
      </c>
      <c r="C80" s="112">
        <f t="shared" ref="C80:H80" si="49">C48/C$49*100</f>
        <v>13.567782443997714</v>
      </c>
      <c r="D80" s="112">
        <f t="shared" si="49"/>
        <v>14.739977253383552</v>
      </c>
      <c r="E80" s="112">
        <f t="shared" si="49"/>
        <v>14.739977253383552</v>
      </c>
      <c r="F80" s="112">
        <f t="shared" si="49"/>
        <v>14.739977253383552</v>
      </c>
      <c r="G80" s="112">
        <f t="shared" si="49"/>
        <v>14.739977253383552</v>
      </c>
      <c r="H80" s="112">
        <f t="shared" si="49"/>
        <v>14.739977253383552</v>
      </c>
      <c r="I80" s="124">
        <f t="shared" ref="I80" si="50">I48/I$49*100</f>
        <v>14.739977253383552</v>
      </c>
      <c r="K80" s="118"/>
    </row>
    <row r="81" spans="1:9" x14ac:dyDescent="0.25">
      <c r="A81" s="3" t="s">
        <v>12</v>
      </c>
      <c r="B81" s="112">
        <f>B49/B$49*100</f>
        <v>100</v>
      </c>
      <c r="C81" s="112">
        <f t="shared" ref="C81:H81" si="51">C49/C$49*100</f>
        <v>100</v>
      </c>
      <c r="D81" s="112">
        <f t="shared" si="51"/>
        <v>100</v>
      </c>
      <c r="E81" s="112">
        <f t="shared" si="51"/>
        <v>100</v>
      </c>
      <c r="F81" s="112">
        <f t="shared" si="51"/>
        <v>100</v>
      </c>
      <c r="G81" s="112">
        <f t="shared" si="51"/>
        <v>100</v>
      </c>
      <c r="H81" s="112">
        <f t="shared" si="51"/>
        <v>100</v>
      </c>
      <c r="I81" s="82">
        <f t="shared" ref="I81" si="52">I49/I$49*100</f>
        <v>100</v>
      </c>
    </row>
    <row r="83" spans="1:9" x14ac:dyDescent="0.25">
      <c r="A83" s="6" t="s">
        <v>18</v>
      </c>
      <c r="B83" s="139" t="s">
        <v>129</v>
      </c>
      <c r="C83" s="140"/>
      <c r="D83" s="140"/>
      <c r="E83" s="140"/>
      <c r="F83" s="140"/>
      <c r="G83" s="140"/>
      <c r="H83" s="140"/>
      <c r="I83" s="141"/>
    </row>
    <row r="84" spans="1:9" x14ac:dyDescent="0.25">
      <c r="A84" s="6" t="s">
        <v>1</v>
      </c>
      <c r="B84" s="6"/>
      <c r="C84" s="6">
        <v>2016</v>
      </c>
      <c r="D84" s="6">
        <v>2022</v>
      </c>
      <c r="E84" s="6">
        <v>2023</v>
      </c>
      <c r="F84" s="6">
        <v>2024</v>
      </c>
      <c r="G84" s="6">
        <v>2025</v>
      </c>
      <c r="H84" s="6">
        <v>2026</v>
      </c>
      <c r="I84" s="2">
        <v>2027</v>
      </c>
    </row>
    <row r="85" spans="1:9" x14ac:dyDescent="0.25">
      <c r="A85" s="3" t="s">
        <v>13</v>
      </c>
      <c r="B85" s="6"/>
      <c r="C85" s="84">
        <v>6441.8220000000001</v>
      </c>
      <c r="D85" s="74">
        <v>13661.63</v>
      </c>
      <c r="E85" s="83">
        <f>D85*(1+E95/100)</f>
        <v>13661.63</v>
      </c>
      <c r="F85" s="83">
        <f t="shared" ref="F85:G85" si="53">E85*(1+F95/100)</f>
        <v>13661.63</v>
      </c>
      <c r="G85" s="83">
        <f t="shared" si="53"/>
        <v>13661.63</v>
      </c>
      <c r="H85" s="83">
        <f t="shared" ref="H85:I91" si="54">G85*(1+H95/100)</f>
        <v>13661.63</v>
      </c>
      <c r="I85" s="83">
        <f t="shared" si="54"/>
        <v>13661.63</v>
      </c>
    </row>
    <row r="86" spans="1:9" x14ac:dyDescent="0.25">
      <c r="A86" s="3" t="s">
        <v>14</v>
      </c>
      <c r="B86" s="6"/>
      <c r="C86" s="84">
        <v>13845.87</v>
      </c>
      <c r="D86" s="74">
        <v>21720.69</v>
      </c>
      <c r="E86" s="83">
        <f t="shared" ref="E86:G91" si="55">D86*(1+E96/100)</f>
        <v>21720.69</v>
      </c>
      <c r="F86" s="83">
        <f t="shared" si="55"/>
        <v>21720.69</v>
      </c>
      <c r="G86" s="83">
        <f t="shared" si="55"/>
        <v>21720.69</v>
      </c>
      <c r="H86" s="83">
        <f t="shared" si="54"/>
        <v>21720.69</v>
      </c>
      <c r="I86" s="83">
        <f t="shared" si="54"/>
        <v>21720.69</v>
      </c>
    </row>
    <row r="87" spans="1:9" x14ac:dyDescent="0.25">
      <c r="A87" s="3" t="s">
        <v>6</v>
      </c>
      <c r="B87" s="6"/>
      <c r="C87" s="84">
        <v>11693.93</v>
      </c>
      <c r="D87" s="74">
        <v>21602.799999999999</v>
      </c>
      <c r="E87" s="83">
        <f t="shared" si="55"/>
        <v>21602.799999999999</v>
      </c>
      <c r="F87" s="83">
        <f t="shared" si="55"/>
        <v>21602.799999999999</v>
      </c>
      <c r="G87" s="83">
        <f t="shared" si="55"/>
        <v>21602.799999999999</v>
      </c>
      <c r="H87" s="83">
        <f t="shared" si="54"/>
        <v>21602.799999999999</v>
      </c>
      <c r="I87" s="83">
        <f t="shared" si="54"/>
        <v>21602.799999999999</v>
      </c>
    </row>
    <row r="88" spans="1:9" x14ac:dyDescent="0.25">
      <c r="A88" s="3" t="s">
        <v>17</v>
      </c>
      <c r="B88" s="6"/>
      <c r="C88" s="84">
        <v>18545.2</v>
      </c>
      <c r="D88" s="74">
        <v>24836.91</v>
      </c>
      <c r="E88" s="83">
        <f t="shared" si="55"/>
        <v>24836.91</v>
      </c>
      <c r="F88" s="83">
        <f t="shared" si="55"/>
        <v>24836.91</v>
      </c>
      <c r="G88" s="83">
        <f t="shared" si="55"/>
        <v>24836.91</v>
      </c>
      <c r="H88" s="83">
        <f t="shared" si="54"/>
        <v>24836.91</v>
      </c>
      <c r="I88" s="83">
        <f t="shared" si="54"/>
        <v>24836.91</v>
      </c>
    </row>
    <row r="89" spans="1:9" x14ac:dyDescent="0.25">
      <c r="A89" s="3" t="s">
        <v>15</v>
      </c>
      <c r="B89" s="6"/>
      <c r="C89" s="84">
        <v>15039.61</v>
      </c>
      <c r="D89" s="74">
        <v>17851.27</v>
      </c>
      <c r="E89" s="83">
        <f t="shared" si="55"/>
        <v>17851.27</v>
      </c>
      <c r="F89" s="83">
        <f t="shared" si="55"/>
        <v>17851.27</v>
      </c>
      <c r="G89" s="83">
        <f t="shared" si="55"/>
        <v>17851.27</v>
      </c>
      <c r="H89" s="83">
        <f t="shared" si="54"/>
        <v>17851.27</v>
      </c>
      <c r="I89" s="83">
        <f t="shared" si="54"/>
        <v>17851.27</v>
      </c>
    </row>
    <row r="90" spans="1:9" x14ac:dyDescent="0.25">
      <c r="A90" s="3" t="s">
        <v>16</v>
      </c>
      <c r="B90" s="6"/>
      <c r="C90" s="84">
        <v>19552.63</v>
      </c>
      <c r="D90" s="74">
        <v>39394.660000000003</v>
      </c>
      <c r="E90" s="83">
        <f t="shared" si="55"/>
        <v>39394.660000000003</v>
      </c>
      <c r="F90" s="83">
        <f t="shared" si="55"/>
        <v>39394.660000000003</v>
      </c>
      <c r="G90" s="83">
        <f t="shared" si="55"/>
        <v>39394.660000000003</v>
      </c>
      <c r="H90" s="83">
        <f t="shared" si="54"/>
        <v>39394.660000000003</v>
      </c>
      <c r="I90" s="83">
        <f t="shared" si="54"/>
        <v>39394.660000000003</v>
      </c>
    </row>
    <row r="91" spans="1:9" x14ac:dyDescent="0.25">
      <c r="A91" s="3" t="s">
        <v>12</v>
      </c>
      <c r="B91" s="6"/>
      <c r="C91" s="84">
        <v>12492.38</v>
      </c>
      <c r="D91" s="74">
        <v>21318.5</v>
      </c>
      <c r="E91" s="83">
        <f t="shared" si="55"/>
        <v>21318.5</v>
      </c>
      <c r="F91" s="83">
        <f t="shared" si="55"/>
        <v>21318.5</v>
      </c>
      <c r="G91" s="83">
        <f t="shared" si="55"/>
        <v>21318.5</v>
      </c>
      <c r="H91" s="83">
        <f t="shared" si="54"/>
        <v>21318.5</v>
      </c>
      <c r="I91" s="83">
        <f t="shared" si="54"/>
        <v>21318.5</v>
      </c>
    </row>
    <row r="93" spans="1:9" x14ac:dyDescent="0.25">
      <c r="A93" s="6" t="s">
        <v>18</v>
      </c>
      <c r="B93" s="139" t="s">
        <v>24</v>
      </c>
      <c r="C93" s="140"/>
      <c r="D93" s="140"/>
      <c r="E93" s="140"/>
      <c r="F93" s="140"/>
      <c r="G93" s="140"/>
      <c r="H93" s="140"/>
      <c r="I93" s="141"/>
    </row>
    <row r="94" spans="1:9" x14ac:dyDescent="0.25">
      <c r="A94" s="6" t="s">
        <v>1</v>
      </c>
      <c r="B94" s="6">
        <v>2010</v>
      </c>
      <c r="C94" s="6">
        <v>2016</v>
      </c>
      <c r="D94" s="6">
        <v>2022</v>
      </c>
      <c r="E94" s="6">
        <v>2023</v>
      </c>
      <c r="F94" s="6">
        <v>2024</v>
      </c>
      <c r="G94" s="6">
        <v>2025</v>
      </c>
      <c r="H94" s="6">
        <v>2026</v>
      </c>
      <c r="I94" s="2">
        <v>2027</v>
      </c>
    </row>
    <row r="95" spans="1:9" x14ac:dyDescent="0.25">
      <c r="A95" s="3" t="s">
        <v>13</v>
      </c>
      <c r="B95" s="3"/>
      <c r="C95" s="2"/>
      <c r="D95" s="111">
        <f>(D85/C85-1)*100</f>
        <v>112.07711110303885</v>
      </c>
      <c r="E95" s="83">
        <f>$B105*E123</f>
        <v>0</v>
      </c>
      <c r="F95" s="83">
        <f t="shared" ref="F95:H95" si="56">$B105*F123</f>
        <v>0</v>
      </c>
      <c r="G95" s="83">
        <f t="shared" si="56"/>
        <v>0</v>
      </c>
      <c r="H95" s="83">
        <f t="shared" si="56"/>
        <v>0</v>
      </c>
      <c r="I95" s="83">
        <f t="shared" ref="I95" si="57">$B105*I123</f>
        <v>0</v>
      </c>
    </row>
    <row r="96" spans="1:9" x14ac:dyDescent="0.25">
      <c r="A96" s="3" t="s">
        <v>14</v>
      </c>
      <c r="B96" s="3"/>
      <c r="C96" s="2"/>
      <c r="D96" s="83">
        <f>(D86/C86-1)*100</f>
        <v>56.874865934751639</v>
      </c>
      <c r="E96" s="83">
        <f t="shared" ref="E96:H101" si="58">$B106*E124</f>
        <v>0</v>
      </c>
      <c r="F96" s="83">
        <f t="shared" si="58"/>
        <v>0</v>
      </c>
      <c r="G96" s="83">
        <f t="shared" si="58"/>
        <v>0</v>
      </c>
      <c r="H96" s="83">
        <f t="shared" si="58"/>
        <v>0</v>
      </c>
      <c r="I96" s="83">
        <f t="shared" ref="I96" si="59">$B106*I124</f>
        <v>0</v>
      </c>
    </row>
    <row r="97" spans="1:9" x14ac:dyDescent="0.25">
      <c r="A97" s="3" t="s">
        <v>6</v>
      </c>
      <c r="B97" s="3"/>
      <c r="C97" s="2"/>
      <c r="D97" s="83">
        <f t="shared" ref="D97:D101" si="60">(D87/C87-1)*100</f>
        <v>84.73515747058515</v>
      </c>
      <c r="E97" s="83">
        <f t="shared" si="58"/>
        <v>0</v>
      </c>
      <c r="F97" s="83">
        <f t="shared" si="58"/>
        <v>0</v>
      </c>
      <c r="G97" s="83">
        <f t="shared" si="58"/>
        <v>0</v>
      </c>
      <c r="H97" s="83">
        <f t="shared" si="58"/>
        <v>0</v>
      </c>
      <c r="I97" s="83">
        <f t="shared" ref="I97" si="61">$B107*I125</f>
        <v>0</v>
      </c>
    </row>
    <row r="98" spans="1:9" x14ac:dyDescent="0.25">
      <c r="A98" s="3" t="s">
        <v>17</v>
      </c>
      <c r="B98" s="3"/>
      <c r="C98" s="2"/>
      <c r="D98" s="83">
        <f t="shared" si="60"/>
        <v>33.926352910726209</v>
      </c>
      <c r="E98" s="83">
        <f t="shared" si="58"/>
        <v>0</v>
      </c>
      <c r="F98" s="83">
        <f t="shared" si="58"/>
        <v>0</v>
      </c>
      <c r="G98" s="83">
        <f t="shared" si="58"/>
        <v>0</v>
      </c>
      <c r="H98" s="83">
        <f t="shared" si="58"/>
        <v>0</v>
      </c>
      <c r="I98" s="83">
        <f t="shared" ref="I98" si="62">$B108*I126</f>
        <v>0</v>
      </c>
    </row>
    <row r="99" spans="1:9" x14ac:dyDescent="0.25">
      <c r="A99" s="3" t="s">
        <v>15</v>
      </c>
      <c r="B99" s="3"/>
      <c r="C99" s="2"/>
      <c r="D99" s="83">
        <f t="shared" si="60"/>
        <v>18.695032650447718</v>
      </c>
      <c r="E99" s="83">
        <f t="shared" si="58"/>
        <v>0</v>
      </c>
      <c r="F99" s="83">
        <f t="shared" si="58"/>
        <v>0</v>
      </c>
      <c r="G99" s="83">
        <f t="shared" si="58"/>
        <v>0</v>
      </c>
      <c r="H99" s="83">
        <f t="shared" si="58"/>
        <v>0</v>
      </c>
      <c r="I99" s="83">
        <f t="shared" ref="I99" si="63">$B109*I127</f>
        <v>0</v>
      </c>
    </row>
    <row r="100" spans="1:9" x14ac:dyDescent="0.25">
      <c r="A100" s="3" t="s">
        <v>16</v>
      </c>
      <c r="B100" s="3"/>
      <c r="C100" s="2"/>
      <c r="D100" s="83">
        <f t="shared" si="60"/>
        <v>101.48010779112582</v>
      </c>
      <c r="E100" s="83">
        <f t="shared" si="58"/>
        <v>0</v>
      </c>
      <c r="F100" s="83">
        <f t="shared" si="58"/>
        <v>0</v>
      </c>
      <c r="G100" s="83">
        <f t="shared" si="58"/>
        <v>0</v>
      </c>
      <c r="H100" s="83">
        <f t="shared" si="58"/>
        <v>0</v>
      </c>
      <c r="I100" s="83">
        <f t="shared" ref="I100" si="64">$B110*I128</f>
        <v>0</v>
      </c>
    </row>
    <row r="101" spans="1:9" x14ac:dyDescent="0.25">
      <c r="A101" s="3" t="s">
        <v>12</v>
      </c>
      <c r="B101" s="3"/>
      <c r="C101" s="2"/>
      <c r="D101" s="83">
        <f t="shared" si="60"/>
        <v>70.652029477169293</v>
      </c>
      <c r="E101" s="83">
        <f t="shared" si="58"/>
        <v>0</v>
      </c>
      <c r="F101" s="83">
        <f t="shared" si="58"/>
        <v>0</v>
      </c>
      <c r="G101" s="83">
        <f t="shared" si="58"/>
        <v>0</v>
      </c>
      <c r="H101" s="83">
        <f t="shared" si="58"/>
        <v>0</v>
      </c>
      <c r="I101" s="83">
        <f t="shared" ref="I101" si="65">$B111*I129</f>
        <v>0</v>
      </c>
    </row>
    <row r="102" spans="1:9" x14ac:dyDescent="0.25">
      <c r="A102" s="5"/>
      <c r="B102" s="5"/>
    </row>
    <row r="103" spans="1:9" x14ac:dyDescent="0.25">
      <c r="A103" s="6" t="s">
        <v>18</v>
      </c>
      <c r="B103" s="142" t="s">
        <v>25</v>
      </c>
      <c r="C103">
        <v>1</v>
      </c>
    </row>
    <row r="104" spans="1:9" x14ac:dyDescent="0.25">
      <c r="A104" s="6" t="s">
        <v>1</v>
      </c>
      <c r="B104" s="142"/>
    </row>
    <row r="105" spans="1:9" x14ac:dyDescent="0.25">
      <c r="A105" s="3" t="s">
        <v>13</v>
      </c>
      <c r="B105" s="8">
        <f t="shared" ref="B105:B111" si="66">+D95/D123*C105</f>
        <v>0</v>
      </c>
      <c r="C105">
        <v>0</v>
      </c>
      <c r="E105" t="s">
        <v>119</v>
      </c>
      <c r="G105">
        <v>5.2542784054490053</v>
      </c>
    </row>
    <row r="106" spans="1:9" x14ac:dyDescent="0.25">
      <c r="A106" s="3" t="s">
        <v>14</v>
      </c>
      <c r="B106" s="8">
        <f t="shared" si="66"/>
        <v>0</v>
      </c>
      <c r="C106">
        <v>0</v>
      </c>
    </row>
    <row r="107" spans="1:9" x14ac:dyDescent="0.25">
      <c r="A107" s="3" t="s">
        <v>6</v>
      </c>
      <c r="B107" s="8">
        <f t="shared" si="66"/>
        <v>0</v>
      </c>
      <c r="C107">
        <v>0</v>
      </c>
    </row>
    <row r="108" spans="1:9" x14ac:dyDescent="0.25">
      <c r="A108" s="3" t="s">
        <v>17</v>
      </c>
      <c r="B108" s="8">
        <f t="shared" si="66"/>
        <v>0</v>
      </c>
      <c r="C108">
        <v>0</v>
      </c>
    </row>
    <row r="109" spans="1:9" x14ac:dyDescent="0.25">
      <c r="A109" s="3" t="s">
        <v>15</v>
      </c>
      <c r="B109" s="8">
        <f t="shared" si="66"/>
        <v>0</v>
      </c>
      <c r="C109">
        <v>0</v>
      </c>
    </row>
    <row r="110" spans="1:9" x14ac:dyDescent="0.25">
      <c r="A110" s="3" t="s">
        <v>16</v>
      </c>
      <c r="B110" s="8">
        <f t="shared" si="66"/>
        <v>0</v>
      </c>
      <c r="C110">
        <v>0</v>
      </c>
    </row>
    <row r="111" spans="1:9" x14ac:dyDescent="0.25">
      <c r="A111" s="3" t="s">
        <v>12</v>
      </c>
      <c r="B111" s="8">
        <f t="shared" si="66"/>
        <v>0</v>
      </c>
      <c r="C111" s="115">
        <v>0</v>
      </c>
      <c r="D111" s="115"/>
      <c r="E111" s="115"/>
      <c r="F111" s="115"/>
      <c r="G111" s="115"/>
      <c r="H111" s="115"/>
      <c r="I111" s="115"/>
    </row>
    <row r="112" spans="1:9" x14ac:dyDescent="0.25">
      <c r="C112" s="115"/>
      <c r="D112" s="115"/>
      <c r="E112" s="115"/>
      <c r="F112" s="115"/>
      <c r="G112" s="115"/>
      <c r="H112" s="115"/>
      <c r="I112" s="115"/>
    </row>
    <row r="113" spans="1:10" x14ac:dyDescent="0.25">
      <c r="A113" s="2" t="s">
        <v>20</v>
      </c>
      <c r="B113" s="2">
        <v>2010</v>
      </c>
      <c r="C113" s="2">
        <v>2016</v>
      </c>
      <c r="D113" s="2">
        <v>2022</v>
      </c>
      <c r="E113" s="2">
        <v>2023</v>
      </c>
      <c r="F113" s="2">
        <v>2024</v>
      </c>
      <c r="G113" s="2">
        <v>2025</v>
      </c>
      <c r="H113" s="2">
        <v>2026</v>
      </c>
      <c r="I113" s="2">
        <v>2027</v>
      </c>
    </row>
    <row r="114" spans="1:10" x14ac:dyDescent="0.25">
      <c r="A114" s="2" t="s">
        <v>13</v>
      </c>
      <c r="B114" s="2"/>
      <c r="C114" s="126">
        <v>2795050.0000000014</v>
      </c>
      <c r="D114" s="126">
        <v>3391251.9999999977</v>
      </c>
      <c r="E114" s="126">
        <v>3505585.9999999907</v>
      </c>
      <c r="F114" s="126">
        <v>3614259.16599999</v>
      </c>
      <c r="G114" s="126">
        <v>3726301.2001459892</v>
      </c>
      <c r="H114" s="126">
        <v>3845542.8385506608</v>
      </c>
      <c r="I114" s="127">
        <v>3970522.9808035572</v>
      </c>
    </row>
    <row r="115" spans="1:10" x14ac:dyDescent="0.25">
      <c r="A115" s="2" t="s">
        <v>14</v>
      </c>
      <c r="B115" s="2"/>
      <c r="C115" s="126">
        <v>4820974.0000000075</v>
      </c>
      <c r="D115" s="126">
        <v>7996947.0000000056</v>
      </c>
      <c r="E115" s="126">
        <v>8704697.0000000037</v>
      </c>
      <c r="F115" s="126">
        <v>9425469.8693869337</v>
      </c>
      <c r="G115" s="126">
        <v>10110097.379626747</v>
      </c>
      <c r="H115" s="126">
        <v>10721445.858785154</v>
      </c>
      <c r="I115" s="127">
        <v>11251318.640213961</v>
      </c>
    </row>
    <row r="116" spans="1:10" x14ac:dyDescent="0.25">
      <c r="A116" s="2" t="s">
        <v>6</v>
      </c>
      <c r="B116" s="2"/>
      <c r="C116" s="126">
        <v>1628426.0000000028</v>
      </c>
      <c r="D116" s="126">
        <v>2786275.9999999907</v>
      </c>
      <c r="E116" s="126">
        <v>2980793.9999999907</v>
      </c>
      <c r="F116" s="126">
        <v>3031263.5366130602</v>
      </c>
      <c r="G116" s="126">
        <v>3243520.8316052463</v>
      </c>
      <c r="H116" s="126">
        <v>3540218.3908106163</v>
      </c>
      <c r="I116" s="127">
        <v>4037185.4353527054</v>
      </c>
    </row>
    <row r="117" spans="1:10" x14ac:dyDescent="0.25">
      <c r="A117" s="2" t="s">
        <v>17</v>
      </c>
      <c r="B117" s="2"/>
      <c r="C117" s="126">
        <v>8150475.9999999898</v>
      </c>
      <c r="D117" s="126">
        <v>11592952.000000007</v>
      </c>
      <c r="E117" s="126">
        <v>12235802.000000013</v>
      </c>
      <c r="F117" s="126">
        <v>12888100.235131631</v>
      </c>
      <c r="G117" s="126">
        <v>13420501.862083349</v>
      </c>
      <c r="H117" s="126">
        <v>14078663.029926665</v>
      </c>
      <c r="I117" s="127">
        <v>14772029.933294186</v>
      </c>
    </row>
    <row r="118" spans="1:10" x14ac:dyDescent="0.25">
      <c r="A118" s="2" t="s">
        <v>15</v>
      </c>
      <c r="B118" s="2"/>
      <c r="C118" s="126">
        <v>1828632.0000000009</v>
      </c>
      <c r="D118" s="126">
        <v>2512898.0000000009</v>
      </c>
      <c r="E118" s="126">
        <v>2653981.9999999995</v>
      </c>
      <c r="F118" s="126">
        <v>2832164.1531002247</v>
      </c>
      <c r="G118" s="126">
        <v>3085849.1351467855</v>
      </c>
      <c r="H118" s="126">
        <v>3362753.1412469191</v>
      </c>
      <c r="I118" s="127">
        <v>3628410.6394054256</v>
      </c>
    </row>
    <row r="119" spans="1:10" x14ac:dyDescent="0.25">
      <c r="A119" s="2" t="s">
        <v>16</v>
      </c>
      <c r="B119" s="2"/>
      <c r="C119" s="126">
        <v>650715.99999999884</v>
      </c>
      <c r="D119" s="126">
        <v>930615.00000000023</v>
      </c>
      <c r="E119" s="126">
        <v>954326.00000000035</v>
      </c>
      <c r="F119" s="126">
        <v>1017246.3249432732</v>
      </c>
      <c r="G119" s="126">
        <v>1086419.0750394159</v>
      </c>
      <c r="H119" s="126">
        <v>1175505.439192648</v>
      </c>
      <c r="I119" s="127">
        <v>1262492.841692904</v>
      </c>
    </row>
    <row r="120" spans="1:10" x14ac:dyDescent="0.25">
      <c r="A120" s="2" t="s">
        <v>19</v>
      </c>
      <c r="B120" s="2"/>
      <c r="C120" s="126">
        <v>19874274</v>
      </c>
      <c r="D120" s="126">
        <v>29210940</v>
      </c>
      <c r="E120" s="126">
        <v>31035187</v>
      </c>
      <c r="F120" s="126">
        <v>32808503.285175111</v>
      </c>
      <c r="G120" s="126">
        <v>34672689.483647533</v>
      </c>
      <c r="H120" s="126">
        <v>36724128.698512666</v>
      </c>
      <c r="I120" s="127">
        <v>38921960.470762737</v>
      </c>
      <c r="J120" s="128"/>
    </row>
    <row r="122" spans="1:10" x14ac:dyDescent="0.25">
      <c r="A122" s="2" t="s">
        <v>21</v>
      </c>
      <c r="B122" s="2"/>
      <c r="C122" s="2"/>
      <c r="D122" s="2">
        <v>2022</v>
      </c>
      <c r="E122" s="2">
        <v>2023</v>
      </c>
      <c r="F122" s="2">
        <v>2024</v>
      </c>
      <c r="G122" s="2">
        <v>2025</v>
      </c>
      <c r="H122" s="2">
        <v>2026</v>
      </c>
      <c r="I122" s="2">
        <v>2027</v>
      </c>
    </row>
    <row r="123" spans="1:10" x14ac:dyDescent="0.25">
      <c r="A123" s="2" t="s">
        <v>13</v>
      </c>
      <c r="B123" s="2"/>
      <c r="C123" s="2"/>
      <c r="D123" s="83">
        <f>(D114/C114-1)*100</f>
        <v>21.33063809234168</v>
      </c>
      <c r="E123" s="83">
        <f t="shared" ref="E123:G123" si="67">(E114/D114-1)*100</f>
        <v>3.3714392206769972</v>
      </c>
      <c r="F123" s="83">
        <f t="shared" si="67"/>
        <v>3.0999999999999917</v>
      </c>
      <c r="G123" s="83">
        <f t="shared" si="67"/>
        <v>3.0999999999999917</v>
      </c>
      <c r="H123" s="83">
        <f t="shared" ref="H123:I129" si="68">(H114/G114-1)*100</f>
        <v>3.2000000000000028</v>
      </c>
      <c r="I123" s="83">
        <f t="shared" si="68"/>
        <v>3.2499999999999973</v>
      </c>
    </row>
    <row r="124" spans="1:10" x14ac:dyDescent="0.25">
      <c r="A124" s="2" t="s">
        <v>14</v>
      </c>
      <c r="B124" s="2"/>
      <c r="C124" s="2"/>
      <c r="D124" s="83">
        <f t="shared" ref="D124:G124" si="69">(D115/C115-1)*100</f>
        <v>65.878243691005039</v>
      </c>
      <c r="E124" s="83">
        <f t="shared" si="69"/>
        <v>8.8502524776017388</v>
      </c>
      <c r="F124" s="83">
        <f t="shared" si="69"/>
        <v>8.280275228269641</v>
      </c>
      <c r="G124" s="83">
        <f t="shared" si="69"/>
        <v>7.2635902477755643</v>
      </c>
      <c r="H124" s="83">
        <f t="shared" si="68"/>
        <v>6.0469098981218439</v>
      </c>
      <c r="I124" s="83">
        <f t="shared" si="68"/>
        <v>4.9421765348432789</v>
      </c>
    </row>
    <row r="125" spans="1:10" x14ac:dyDescent="0.25">
      <c r="A125" s="2" t="s">
        <v>6</v>
      </c>
      <c r="B125" s="2"/>
      <c r="C125" s="2"/>
      <c r="D125" s="83">
        <f t="shared" ref="D125:G125" si="70">(D116/C116-1)*100</f>
        <v>71.102401951331288</v>
      </c>
      <c r="E125" s="83">
        <f t="shared" si="70"/>
        <v>6.9812897214777125</v>
      </c>
      <c r="F125" s="83">
        <f t="shared" si="70"/>
        <v>1.6931574812975914</v>
      </c>
      <c r="G125" s="83">
        <f t="shared" si="70"/>
        <v>7.0022712452559865</v>
      </c>
      <c r="H125" s="83">
        <f t="shared" si="68"/>
        <v>9.1473918192328085</v>
      </c>
      <c r="I125" s="83">
        <f t="shared" si="68"/>
        <v>14.037751056038573</v>
      </c>
    </row>
    <row r="126" spans="1:10" x14ac:dyDescent="0.25">
      <c r="A126" s="2" t="s">
        <v>17</v>
      </c>
      <c r="B126" s="2"/>
      <c r="C126" s="2"/>
      <c r="D126" s="83">
        <f t="shared" ref="D126:G126" si="71">(D117/C117-1)*100</f>
        <v>42.23650250611157</v>
      </c>
      <c r="E126" s="83">
        <f t="shared" si="71"/>
        <v>5.5451795194183973</v>
      </c>
      <c r="F126" s="83">
        <f t="shared" si="71"/>
        <v>5.3310623621697806</v>
      </c>
      <c r="G126" s="83">
        <f t="shared" si="71"/>
        <v>4.1309550456509303</v>
      </c>
      <c r="H126" s="83">
        <f t="shared" si="68"/>
        <v>4.9041472115346485</v>
      </c>
      <c r="I126" s="83">
        <f t="shared" si="68"/>
        <v>4.9249484975501412</v>
      </c>
    </row>
    <row r="127" spans="1:10" x14ac:dyDescent="0.25">
      <c r="A127" s="2" t="s">
        <v>15</v>
      </c>
      <c r="B127" s="2"/>
      <c r="C127" s="2"/>
      <c r="D127" s="83">
        <f t="shared" ref="D127:G127" si="72">(D118/C118-1)*100</f>
        <v>37.419557352162691</v>
      </c>
      <c r="E127" s="83">
        <f t="shared" si="72"/>
        <v>5.6143942173537686</v>
      </c>
      <c r="F127" s="83">
        <f t="shared" si="72"/>
        <v>6.7137664498186256</v>
      </c>
      <c r="G127" s="83">
        <f t="shared" si="72"/>
        <v>8.9572838413643829</v>
      </c>
      <c r="H127" s="83">
        <f t="shared" si="68"/>
        <v>8.9733487922753596</v>
      </c>
      <c r="I127" s="83">
        <f t="shared" si="68"/>
        <v>7.8999999999999959</v>
      </c>
    </row>
    <row r="128" spans="1:10" x14ac:dyDescent="0.25">
      <c r="A128" s="2" t="s">
        <v>16</v>
      </c>
      <c r="B128" s="2"/>
      <c r="C128" s="2"/>
      <c r="D128" s="83">
        <f t="shared" ref="D128:G128" si="73">(D119/C119-1)*100</f>
        <v>43.014003036655303</v>
      </c>
      <c r="E128" s="83">
        <f t="shared" si="73"/>
        <v>2.547885000779071</v>
      </c>
      <c r="F128" s="83">
        <f t="shared" si="73"/>
        <v>6.5931688902191476</v>
      </c>
      <c r="G128" s="83">
        <f t="shared" si="73"/>
        <v>6.800000000000006</v>
      </c>
      <c r="H128" s="83">
        <f t="shared" si="68"/>
        <v>8.2000000000000064</v>
      </c>
      <c r="I128" s="83">
        <f t="shared" si="68"/>
        <v>7.4000000000000066</v>
      </c>
    </row>
    <row r="129" spans="1:9" x14ac:dyDescent="0.25">
      <c r="A129" s="2" t="s">
        <v>19</v>
      </c>
      <c r="B129" s="2"/>
      <c r="C129" s="2"/>
      <c r="D129" s="83">
        <f t="shared" ref="D129:G129" si="74">(D120/C120-1)*100</f>
        <v>46.97865189943542</v>
      </c>
      <c r="E129" s="83">
        <f t="shared" si="74"/>
        <v>6.2450814660534704</v>
      </c>
      <c r="F129" s="83">
        <f t="shared" si="74"/>
        <v>5.7138894802699625</v>
      </c>
      <c r="G129" s="83">
        <f t="shared" si="74"/>
        <v>5.6820214633648725</v>
      </c>
      <c r="H129" s="83">
        <f t="shared" si="68"/>
        <v>5.9165852012508013</v>
      </c>
      <c r="I129" s="83">
        <f t="shared" si="68"/>
        <v>5.9847077388634817</v>
      </c>
    </row>
    <row r="132" spans="1:9" x14ac:dyDescent="0.25">
      <c r="B132" s="2">
        <v>2010</v>
      </c>
      <c r="C132" s="2">
        <v>2016</v>
      </c>
      <c r="D132" s="2">
        <v>2022</v>
      </c>
      <c r="E132" s="2">
        <v>2023</v>
      </c>
      <c r="F132" s="2">
        <v>2024</v>
      </c>
      <c r="G132" s="2">
        <v>2025</v>
      </c>
      <c r="H132" s="2">
        <v>2026</v>
      </c>
      <c r="I132" s="2">
        <v>2027</v>
      </c>
    </row>
    <row r="133" spans="1:9" x14ac:dyDescent="0.25">
      <c r="A133" t="s">
        <v>121</v>
      </c>
      <c r="C133">
        <v>13879862.000000007</v>
      </c>
      <c r="D133" s="132">
        <v>20233743.999999993</v>
      </c>
      <c r="E133" s="132">
        <v>20635376.999999993</v>
      </c>
      <c r="F133" s="132">
        <v>20924272.277999993</v>
      </c>
      <c r="G133" s="132">
        <v>21957931.328533195</v>
      </c>
      <c r="H133" s="132">
        <v>23121701.688945454</v>
      </c>
      <c r="I133" s="132">
        <v>24416516.983526401</v>
      </c>
    </row>
    <row r="134" spans="1:9" x14ac:dyDescent="0.25">
      <c r="A134" t="s">
        <v>120</v>
      </c>
      <c r="C134">
        <f t="shared" ref="C134:I134" si="75">C133/C8*1000000</f>
        <v>86550.696227457127</v>
      </c>
      <c r="D134">
        <f t="shared" si="75"/>
        <v>122120.15346606681</v>
      </c>
      <c r="E134">
        <f t="shared" si="75"/>
        <v>123271.10027945199</v>
      </c>
      <c r="F134">
        <f t="shared" si="75"/>
        <v>123747.01372068132</v>
      </c>
      <c r="G134">
        <f t="shared" si="75"/>
        <v>128593.83992594208</v>
      </c>
      <c r="H134">
        <f t="shared" si="75"/>
        <v>134128.53707580437</v>
      </c>
      <c r="I134">
        <f t="shared" si="75"/>
        <v>140342.86713559512</v>
      </c>
    </row>
    <row r="135" spans="1:9" x14ac:dyDescent="0.25">
      <c r="A135" t="s">
        <v>117</v>
      </c>
      <c r="D135" s="118">
        <f t="shared" ref="D135:I135" si="76">100*(D134/C134-1)</f>
        <v>41.096673728807872</v>
      </c>
      <c r="E135" s="118">
        <f t="shared" si="76"/>
        <v>0.94247082133334104</v>
      </c>
      <c r="F135" s="118">
        <f t="shared" si="76"/>
        <v>0.38607057140762624</v>
      </c>
      <c r="G135" s="118">
        <f t="shared" si="76"/>
        <v>3.9167217531413723</v>
      </c>
      <c r="H135" s="118">
        <f t="shared" si="76"/>
        <v>4.3040142148719873</v>
      </c>
      <c r="I135" s="118">
        <f t="shared" si="76"/>
        <v>4.6331155138735758</v>
      </c>
    </row>
    <row r="136" spans="1:9" x14ac:dyDescent="0.25">
      <c r="A136" t="s">
        <v>125</v>
      </c>
      <c r="C136" s="115">
        <f t="shared" ref="C136:I136" si="77">C120/C8*1000</f>
        <v>123.93006873665233</v>
      </c>
      <c r="D136" s="115">
        <f t="shared" si="77"/>
        <v>176.30174997212927</v>
      </c>
      <c r="E136" s="115">
        <f t="shared" si="77"/>
        <v>185.39722578698448</v>
      </c>
      <c r="F136" s="115">
        <f t="shared" si="77"/>
        <v>194.03084858794648</v>
      </c>
      <c r="G136" s="115">
        <f t="shared" si="77"/>
        <v>203.05620846296318</v>
      </c>
      <c r="H136" s="115">
        <f t="shared" si="77"/>
        <v>213.03594882335514</v>
      </c>
      <c r="I136" s="115">
        <f t="shared" si="77"/>
        <v>223.71821217131765</v>
      </c>
    </row>
    <row r="137" spans="1:9" x14ac:dyDescent="0.25">
      <c r="A137" t="s">
        <v>126</v>
      </c>
      <c r="D137" s="118">
        <f>100*(D136/C136-1)</f>
        <v>42.259059298002313</v>
      </c>
      <c r="E137" s="118">
        <f t="shared" ref="E137:G137" si="78">100*(E136/D136-1)</f>
        <v>5.1590388730078152</v>
      </c>
      <c r="F137" s="118">
        <f t="shared" si="78"/>
        <v>4.6568241592146453</v>
      </c>
      <c r="G137" s="118">
        <f t="shared" si="78"/>
        <v>4.6515077064799071</v>
      </c>
      <c r="H137" s="118">
        <f>100*(H136/G136-1)</f>
        <v>4.9147674114146778</v>
      </c>
      <c r="I137" s="118">
        <f>100*(I136/H136-1)</f>
        <v>5.0143008290211233</v>
      </c>
    </row>
    <row r="138" spans="1:9" x14ac:dyDescent="0.25">
      <c r="I138" s="122"/>
    </row>
    <row r="139" spans="1:9" x14ac:dyDescent="0.25">
      <c r="A139" t="s">
        <v>123</v>
      </c>
      <c r="C139">
        <v>5245.53</v>
      </c>
      <c r="D139">
        <v>6379.7730000000001</v>
      </c>
      <c r="I139" s="122"/>
    </row>
    <row r="140" spans="1:9" x14ac:dyDescent="0.25">
      <c r="A140" t="s">
        <v>124</v>
      </c>
      <c r="D140">
        <f>100*(D139/C139-1)</f>
        <v>21.623039044672332</v>
      </c>
    </row>
    <row r="141" spans="1:9" x14ac:dyDescent="0.25">
      <c r="E141">
        <f>+E133/D133-1</f>
        <v>1.9849663018371766E-2</v>
      </c>
    </row>
    <row r="142" spans="1:9" x14ac:dyDescent="0.25">
      <c r="A142" t="s">
        <v>122</v>
      </c>
      <c r="D142">
        <v>1</v>
      </c>
    </row>
    <row r="144" spans="1:9" x14ac:dyDescent="0.25">
      <c r="D144" s="4"/>
      <c r="E144" s="4"/>
      <c r="F144" s="97"/>
      <c r="G144" s="97"/>
      <c r="H144" s="97"/>
      <c r="I144" s="97"/>
    </row>
  </sheetData>
  <mergeCells count="15">
    <mergeCell ref="B51:I51"/>
    <mergeCell ref="B18:H18"/>
    <mergeCell ref="B41:I41"/>
    <mergeCell ref="B1:I1"/>
    <mergeCell ref="B6:I6"/>
    <mergeCell ref="B29:I29"/>
    <mergeCell ref="B73:I73"/>
    <mergeCell ref="B83:I83"/>
    <mergeCell ref="B93:I93"/>
    <mergeCell ref="B103:B104"/>
    <mergeCell ref="E63:E64"/>
    <mergeCell ref="F63:F64"/>
    <mergeCell ref="G63:G64"/>
    <mergeCell ref="H63:H64"/>
    <mergeCell ref="I63:I6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69FD-9B37-4D08-AADD-1A2EA594EA14}">
  <dimension ref="A1:G33"/>
  <sheetViews>
    <sheetView zoomScale="207" workbookViewId="0">
      <selection activeCell="C9" sqref="C9"/>
    </sheetView>
  </sheetViews>
  <sheetFormatPr defaultColWidth="8.85546875" defaultRowHeight="15" x14ac:dyDescent="0.25"/>
  <cols>
    <col min="1" max="1" width="16.42578125" customWidth="1"/>
  </cols>
  <sheetData>
    <row r="1" spans="1:7" x14ac:dyDescent="0.25">
      <c r="B1" s="6">
        <v>2022</v>
      </c>
      <c r="C1" s="6">
        <v>2023</v>
      </c>
      <c r="D1" s="6">
        <v>2024</v>
      </c>
      <c r="E1" s="6">
        <v>2025</v>
      </c>
      <c r="F1" s="6">
        <v>2026</v>
      </c>
      <c r="G1" s="6">
        <v>2027</v>
      </c>
    </row>
    <row r="2" spans="1:7" x14ac:dyDescent="0.25">
      <c r="A2" t="s">
        <v>66</v>
      </c>
      <c r="B2">
        <f>(100*(elast!D8/elast!$D8-1))/100</f>
        <v>0</v>
      </c>
      <c r="C2">
        <f>(100*(elast!E8/elast!$D8-1))/100</f>
        <v>1.0327619999999982E-2</v>
      </c>
      <c r="D2">
        <f>(100*(elast!F8/elast!$D8-1))/100</f>
        <v>2.0532232060286093E-2</v>
      </c>
      <c r="E2">
        <f>(100*(elast!G8/elast!$D8-1))/100</f>
        <v>3.0581513982074648E-2</v>
      </c>
      <c r="F2">
        <f>(100*(elast!H8/elast!$D8-1))/100</f>
        <v>4.0422405975237163E-2</v>
      </c>
      <c r="G2">
        <f>(100*(elast!I8/elast!$D8-1))/100</f>
        <v>5.0036649787201348E-2</v>
      </c>
    </row>
    <row r="3" spans="1:7" ht="15.75" thickBot="1" x14ac:dyDescent="0.3">
      <c r="A3" s="86" t="s">
        <v>100</v>
      </c>
      <c r="B3">
        <f>(100*(elast!D9/elast!$D9-1))/100</f>
        <v>0</v>
      </c>
      <c r="C3">
        <f>(100*(elast!E9/elast!$D9-1))/100</f>
        <v>1.358359000000009E-2</v>
      </c>
      <c r="D3">
        <f>(100*(elast!F9/elast!$D9-1))/100</f>
        <v>2.6304287042890007E-2</v>
      </c>
      <c r="E3">
        <f>(100*(elast!G9/elast!$D9-1))/100</f>
        <v>3.8090078110090131E-2</v>
      </c>
      <c r="F3">
        <f>(100*(elast!H9/elast!$D9-1))/100</f>
        <v>4.897402696214237E-2</v>
      </c>
      <c r="G3">
        <f>(100*(elast!I9/elast!$D9-1))/100</f>
        <v>5.9218431088389867E-2</v>
      </c>
    </row>
    <row r="4" spans="1:7" ht="15.75" thickTop="1" x14ac:dyDescent="0.25">
      <c r="A4" s="87" t="s">
        <v>101</v>
      </c>
      <c r="B4">
        <f>(100*(elast!D10/elast!$D10-1))/100</f>
        <v>0</v>
      </c>
      <c r="C4">
        <f>(100*(elast!E10/elast!$D10-1))/100</f>
        <v>0</v>
      </c>
      <c r="D4">
        <f>(100*(elast!F10/elast!$D10-1))/100</f>
        <v>0</v>
      </c>
      <c r="E4">
        <f>(100*(elast!G10/elast!$D10-1))/100</f>
        <v>0</v>
      </c>
      <c r="F4">
        <f>(100*(elast!H10/elast!$D10-1))/100</f>
        <v>0</v>
      </c>
      <c r="G4">
        <f>(100*(elast!I10/elast!$D10-1))/100</f>
        <v>0</v>
      </c>
    </row>
    <row r="5" spans="1:7" x14ac:dyDescent="0.25">
      <c r="A5" t="s">
        <v>67</v>
      </c>
      <c r="B5">
        <f>(100*(elast!D11/elast!$D11-1))/100</f>
        <v>0</v>
      </c>
      <c r="C5">
        <f>(100*(elast!E11/elast!$D11-1))/100</f>
        <v>8.1735651580316926E-9</v>
      </c>
      <c r="D5">
        <f>(100*(elast!F11/elast!$D11-1))/100</f>
        <v>8.1735651580316926E-9</v>
      </c>
      <c r="E5">
        <f>(100*(elast!G11/elast!$D11-1))/100</f>
        <v>8.1735651580316926E-9</v>
      </c>
      <c r="F5">
        <f>(100*(elast!H11/elast!$D11-1))/100</f>
        <v>8.1735651580316926E-9</v>
      </c>
      <c r="G5">
        <f>(100*(elast!I11/elast!$D11-1))/100</f>
        <v>8.1735651580316926E-9</v>
      </c>
    </row>
    <row r="6" spans="1:7" x14ac:dyDescent="0.25">
      <c r="A6" t="s">
        <v>68</v>
      </c>
      <c r="B6">
        <f>(100*(elast!D13/elast!$D13-1))/100</f>
        <v>0</v>
      </c>
      <c r="C6">
        <f>(100*(elast!E13/elast!$D13-1))/100</f>
        <v>-1.4207251519682274E-7</v>
      </c>
      <c r="D6">
        <f>(100*(elast!F13/elast!$D13-1))/100</f>
        <v>-1.4207251519682274E-7</v>
      </c>
      <c r="E6">
        <f>(100*(elast!G13/elast!$D13-1))/100</f>
        <v>-1.4207251519682274E-7</v>
      </c>
      <c r="F6">
        <f>(100*(elast!H13/elast!$D13-1))/100</f>
        <v>-1.4207251519682274E-7</v>
      </c>
      <c r="G6">
        <f>(100*(elast!I13/elast!$D13-1))/100</f>
        <v>-1.4207251519682274E-7</v>
      </c>
    </row>
    <row r="7" spans="1:7" ht="15.75" thickBot="1" x14ac:dyDescent="0.3">
      <c r="A7" s="86" t="s">
        <v>69</v>
      </c>
      <c r="B7">
        <f>(100*(elast!D14/elast!$D14-1))/100</f>
        <v>0</v>
      </c>
      <c r="C7">
        <f>(100*(elast!E14/elast!$D14-1))/100</f>
        <v>2.542820965807624E-2</v>
      </c>
      <c r="D7">
        <f>(100*(elast!F14/elast!$D14-1))/100</f>
        <v>4.9241100904312773E-2</v>
      </c>
      <c r="E7">
        <f>(100*(elast!G14/elast!$D14-1))/100</f>
        <v>7.1303866803684501E-2</v>
      </c>
      <c r="F7">
        <f>(100*(elast!H14/elast!$D14-1))/100</f>
        <v>9.1678402056718303E-2</v>
      </c>
      <c r="G7">
        <f>(100*(elast!I14/elast!$D14-1))/100</f>
        <v>9.1678402056718303E-2</v>
      </c>
    </row>
    <row r="8" spans="1:7" ht="16.5" thickTop="1" thickBot="1" x14ac:dyDescent="0.3">
      <c r="A8" s="89" t="s">
        <v>81</v>
      </c>
      <c r="B8">
        <f>(100*(elast!D15/elast!$D15-1))/100</f>
        <v>0</v>
      </c>
      <c r="C8">
        <f>(100*(elast!E15/elast!$D15-1))/100</f>
        <v>-1.4207251519682274E-7</v>
      </c>
      <c r="D8">
        <f>(100*(elast!F15/elast!$D15-1))/100</f>
        <v>-1.4207251519682274E-7</v>
      </c>
      <c r="E8">
        <f>(100*(elast!G15/elast!$D15-1))/100</f>
        <v>-1.4207251519682274E-7</v>
      </c>
      <c r="F8">
        <f>(100*(elast!H15/elast!$D15-1))/100</f>
        <v>-1.4207251519682274E-7</v>
      </c>
      <c r="G8">
        <f>(100*(elast!I15/elast!$D15-1))/100</f>
        <v>-1.4207251519682274E-7</v>
      </c>
    </row>
    <row r="9" spans="1:7" ht="16.5" thickTop="1" thickBot="1" x14ac:dyDescent="0.3">
      <c r="A9" s="89" t="s">
        <v>65</v>
      </c>
      <c r="B9">
        <f>(100*(elast!D16/elast!$D16-1))/100</f>
        <v>0</v>
      </c>
      <c r="C9">
        <f>(100*(elast!E16/elast!$D16-1))/100</f>
        <v>0</v>
      </c>
      <c r="D9">
        <f>(100*(elast!F16/elast!$D16-1))/100</f>
        <v>0</v>
      </c>
      <c r="E9">
        <f>(100*(elast!G16/elast!$D16-1))/100</f>
        <v>0</v>
      </c>
      <c r="F9">
        <f>(100*(elast!H16/elast!$D16-1))/100</f>
        <v>0</v>
      </c>
      <c r="G9">
        <f>(100*(elast!I16/elast!$D16-1))/100</f>
        <v>0</v>
      </c>
    </row>
    <row r="10" spans="1:7" ht="15.75" thickTop="1" x14ac:dyDescent="0.25">
      <c r="A10" s="87" t="s">
        <v>70</v>
      </c>
      <c r="B10">
        <f>(100*(elast!D85/elast!$D85-1))/100</f>
        <v>0</v>
      </c>
      <c r="C10">
        <f>(100*(elast!E85/elast!$D85-1))/100</f>
        <v>0</v>
      </c>
      <c r="D10">
        <f>(100*(elast!F85/elast!$D85-1))/100</f>
        <v>0</v>
      </c>
      <c r="E10">
        <f>(100*(elast!G85/elast!$D85-1))/100</f>
        <v>0</v>
      </c>
      <c r="F10">
        <f>(100*(elast!H85/elast!$D85-1))/100</f>
        <v>0</v>
      </c>
      <c r="G10">
        <f>(100*(elast!I85/elast!$D85-1))/100</f>
        <v>0</v>
      </c>
    </row>
    <row r="11" spans="1:7" x14ac:dyDescent="0.25">
      <c r="A11" t="s">
        <v>71</v>
      </c>
      <c r="B11">
        <f>(100*(elast!D86/elast!$D86-1))/100</f>
        <v>0</v>
      </c>
      <c r="C11">
        <f>(100*(elast!E86/elast!$D86-1))/100</f>
        <v>0</v>
      </c>
      <c r="D11">
        <f>(100*(elast!F86/elast!$D86-1))/100</f>
        <v>0</v>
      </c>
      <c r="E11">
        <f>(100*(elast!G86/elast!$D86-1))/100</f>
        <v>0</v>
      </c>
      <c r="F11">
        <f>(100*(elast!H86/elast!$D86-1))/100</f>
        <v>0</v>
      </c>
      <c r="G11">
        <f>(100*(elast!I86/elast!$D86-1))/100</f>
        <v>0</v>
      </c>
    </row>
    <row r="12" spans="1:7" x14ac:dyDescent="0.25">
      <c r="A12" t="s">
        <v>72</v>
      </c>
      <c r="B12">
        <f>(100*(elast!D87/elast!$D87-1))/100</f>
        <v>0</v>
      </c>
      <c r="C12">
        <f>(100*(elast!E87/elast!$D87-1))/100</f>
        <v>0</v>
      </c>
      <c r="D12">
        <f>(100*(elast!F87/elast!$D87-1))/100</f>
        <v>0</v>
      </c>
      <c r="E12">
        <f>(100*(elast!G87/elast!$D87-1))/100</f>
        <v>0</v>
      </c>
      <c r="F12">
        <f>(100*(elast!H87/elast!$D87-1))/100</f>
        <v>0</v>
      </c>
      <c r="G12">
        <f>(100*(elast!I87/elast!$D87-1))/100</f>
        <v>0</v>
      </c>
    </row>
    <row r="13" spans="1:7" x14ac:dyDescent="0.25">
      <c r="A13" t="s">
        <v>73</v>
      </c>
      <c r="B13">
        <f>(100*(elast!D88/elast!$D88-1))/100</f>
        <v>0</v>
      </c>
      <c r="C13">
        <f>(100*(elast!E88/elast!$D88-1))/100</f>
        <v>0</v>
      </c>
      <c r="D13">
        <f>(100*(elast!F88/elast!$D88-1))/100</f>
        <v>0</v>
      </c>
      <c r="E13">
        <f>(100*(elast!G88/elast!$D88-1))/100</f>
        <v>0</v>
      </c>
      <c r="F13">
        <f>(100*(elast!H88/elast!$D88-1))/100</f>
        <v>0</v>
      </c>
      <c r="G13">
        <f>(100*(elast!I88/elast!$D88-1))/100</f>
        <v>0</v>
      </c>
    </row>
    <row r="14" spans="1:7" x14ac:dyDescent="0.25">
      <c r="A14" t="s">
        <v>74</v>
      </c>
      <c r="B14">
        <f>(100*(elast!D89/elast!$D89-1))/100</f>
        <v>0</v>
      </c>
      <c r="C14">
        <f>(100*(elast!E89/elast!$D89-1))/100</f>
        <v>0</v>
      </c>
      <c r="D14">
        <f>(100*(elast!F89/elast!$D89-1))/100</f>
        <v>0</v>
      </c>
      <c r="E14">
        <f>(100*(elast!G89/elast!$D89-1))/100</f>
        <v>0</v>
      </c>
      <c r="F14">
        <f>(100*(elast!H89/elast!$D89-1))/100</f>
        <v>0</v>
      </c>
      <c r="G14">
        <f>(100*(elast!I89/elast!$D89-1))/100</f>
        <v>0</v>
      </c>
    </row>
    <row r="15" spans="1:7" x14ac:dyDescent="0.25">
      <c r="A15" t="s">
        <v>75</v>
      </c>
      <c r="B15">
        <f>(100*(elast!D90/elast!$D90-1))/100</f>
        <v>0</v>
      </c>
      <c r="C15">
        <f>(100*(elast!E90/elast!$D90-1))/100</f>
        <v>0</v>
      </c>
      <c r="D15">
        <f>(100*(elast!F90/elast!$D90-1))/100</f>
        <v>0</v>
      </c>
      <c r="E15">
        <f>(100*(elast!G90/elast!$D90-1))/100</f>
        <v>0</v>
      </c>
      <c r="F15">
        <f>(100*(elast!H90/elast!$D90-1))/100</f>
        <v>0</v>
      </c>
      <c r="G15">
        <f>(100*(elast!I90/elast!$D90-1))/100</f>
        <v>0</v>
      </c>
    </row>
    <row r="16" spans="1:7" ht="15.75" thickBot="1" x14ac:dyDescent="0.3">
      <c r="A16" s="86" t="s">
        <v>76</v>
      </c>
      <c r="B16">
        <f>(100*(elast!D91/elast!$D91-1))/100</f>
        <v>0</v>
      </c>
      <c r="C16">
        <f>(100*(elast!E91/elast!$D91-1))/100</f>
        <v>0</v>
      </c>
      <c r="D16">
        <f>(100*(elast!F91/elast!$D91-1))/100</f>
        <v>0</v>
      </c>
      <c r="E16">
        <f>(100*(elast!G91/elast!$D91-1))/100</f>
        <v>0</v>
      </c>
      <c r="F16">
        <f>(100*(elast!H91/elast!$D91-1))/100</f>
        <v>0</v>
      </c>
      <c r="G16">
        <f>(100*(elast!I91/elast!$D91-1))/100</f>
        <v>0</v>
      </c>
    </row>
    <row r="17" spans="1:7" ht="15.75" thickTop="1" x14ac:dyDescent="0.25">
      <c r="A17" t="s">
        <v>87</v>
      </c>
      <c r="B17">
        <f>(100*(elast!D114/elast!$D114-1))/100</f>
        <v>0</v>
      </c>
      <c r="C17">
        <f>(100*(elast!E114/elast!$D114-1))/100</f>
        <v>3.3714392206769972E-2</v>
      </c>
      <c r="D17">
        <f>(100*(elast!F114/elast!$D114-1))/100</f>
        <v>6.5759538365179671E-2</v>
      </c>
      <c r="E17">
        <f>(100*(elast!G114/elast!$D114-1))/100</f>
        <v>9.879808405450019E-2</v>
      </c>
      <c r="F17">
        <f>(100*(elast!H114/elast!$D114-1))/100</f>
        <v>0.13395962274424411</v>
      </c>
      <c r="G17">
        <f>(100*(elast!I114/elast!$D114-1))/100</f>
        <v>0.17081331048343196</v>
      </c>
    </row>
    <row r="18" spans="1:7" x14ac:dyDescent="0.25">
      <c r="A18" t="s">
        <v>88</v>
      </c>
      <c r="B18">
        <f>(100*(elast!D115/elast!$D115-1))/100</f>
        <v>0</v>
      </c>
      <c r="C18">
        <f>(100*(elast!E115/elast!$D115-1))/100</f>
        <v>8.8502524776017388E-2</v>
      </c>
      <c r="D18">
        <f>(100*(elast!F115/elast!$D115-1))/100</f>
        <v>0.17863352969413548</v>
      </c>
      <c r="E18">
        <f>(100*(elast!G115/elast!$D115-1))/100</f>
        <v>0.26424463981401147</v>
      </c>
      <c r="F18">
        <f>(100*(elast!H115/elast!$D115-1))/100</f>
        <v>0.34069237407539998</v>
      </c>
      <c r="G18">
        <f>(100*(elast!I115/elast!$D115-1))/100</f>
        <v>0.4069517579913875</v>
      </c>
    </row>
    <row r="19" spans="1:7" x14ac:dyDescent="0.25">
      <c r="A19" t="s">
        <v>89</v>
      </c>
      <c r="B19">
        <f>(100*(elast!D116/elast!$D116-1))/100</f>
        <v>0</v>
      </c>
      <c r="C19">
        <f>(100*(elast!E116/elast!$D116-1))/100</f>
        <v>6.9812897214777125E-2</v>
      </c>
      <c r="D19">
        <f>(100*(elast!F116/elast!$D116-1))/100</f>
        <v>8.792651431985575E-2</v>
      </c>
      <c r="E19">
        <f>(100*(elast!G116/elast!$D116-1))/100</f>
        <v>0.16410607980159075</v>
      </c>
      <c r="F19">
        <f>(100*(elast!H116/elast!$D116-1))/100</f>
        <v>0.2705914241125531</v>
      </c>
      <c r="G19">
        <f>(100*(elast!I116/elast!$D116-1))/100</f>
        <v>0.4489538851688486</v>
      </c>
    </row>
    <row r="20" spans="1:7" x14ac:dyDescent="0.25">
      <c r="A20" t="s">
        <v>90</v>
      </c>
      <c r="B20">
        <f>(100*(elast!D117/elast!$D117-1))/100</f>
        <v>0</v>
      </c>
      <c r="C20">
        <f>(100*(elast!E117/elast!$D117-1))/100</f>
        <v>5.5451795194183973E-2</v>
      </c>
      <c r="D20">
        <f>(100*(elast!F117/elast!$D117-1))/100</f>
        <v>0.11171858859862628</v>
      </c>
      <c r="E20">
        <f>(100*(elast!G117/elast!$D117-1))/100</f>
        <v>0.15764318372778052</v>
      </c>
      <c r="F20">
        <f>(100*(elast!H117/elast!$D117-1))/100</f>
        <v>0.21441570964208734</v>
      </c>
      <c r="G20">
        <f>(100*(elast!I117/elast!$D117-1))/100</f>
        <v>0.27422505788811824</v>
      </c>
    </row>
    <row r="21" spans="1:7" x14ac:dyDescent="0.25">
      <c r="A21" t="s">
        <v>91</v>
      </c>
      <c r="B21">
        <f>(100*(elast!D118/elast!$D118-1))/100</f>
        <v>0</v>
      </c>
      <c r="C21">
        <f>(100*(elast!E118/elast!$D118-1))/100</f>
        <v>5.6143942173537686E-2</v>
      </c>
      <c r="D21">
        <f>(100*(elast!F118/elast!$D118-1))/100</f>
        <v>0.12705097982497637</v>
      </c>
      <c r="E21">
        <f>(100*(elast!G118/elast!$D118-1))/100</f>
        <v>0.22800413512477788</v>
      </c>
      <c r="F21">
        <f>(100*(elast!H118/elast!$D118-1))/100</f>
        <v>0.3381972293530886</v>
      </c>
      <c r="G21">
        <f>(100*(elast!I118/elast!$D118-1))/100</f>
        <v>0.44391481047198256</v>
      </c>
    </row>
    <row r="22" spans="1:7" x14ac:dyDescent="0.25">
      <c r="A22" t="s">
        <v>92</v>
      </c>
      <c r="B22">
        <f>(100*(elast!D119/elast!$D119-1))/100</f>
        <v>0</v>
      </c>
      <c r="C22">
        <f>(100*(elast!E119/elast!$D119-1))/100</f>
        <v>2.547885000779071E-2</v>
      </c>
      <c r="D22">
        <f>(100*(elast!F119/elast!$D119-1))/100</f>
        <v>9.3090402522281401E-2</v>
      </c>
      <c r="E22">
        <f>(100*(elast!G119/elast!$D119-1))/100</f>
        <v>0.16742054989379659</v>
      </c>
      <c r="F22">
        <f>(100*(elast!H119/elast!$D119-1))/100</f>
        <v>0.26314903498508802</v>
      </c>
      <c r="G22">
        <f>(100*(elast!I119/elast!$D119-1))/100</f>
        <v>0.35662206357398452</v>
      </c>
    </row>
    <row r="23" spans="1:7" ht="15.75" thickBot="1" x14ac:dyDescent="0.3">
      <c r="A23" s="86" t="s">
        <v>93</v>
      </c>
      <c r="B23">
        <f>(100*(elast!D120/elast!$D120-1))/100</f>
        <v>0</v>
      </c>
      <c r="C23">
        <f>(100*(elast!E120/elast!$D120-1))/100</f>
        <v>6.2450814660534704E-2</v>
      </c>
      <c r="D23">
        <f>(100*(elast!F120/elast!$D120-1))/100</f>
        <v>0.12315807999246564</v>
      </c>
      <c r="E23">
        <f>(100*(elast!G120/elast!$D120-1))/100</f>
        <v>0.18697616316515428</v>
      </c>
      <c r="F23">
        <f>(100*(elast!H120/elast!$D120-1))/100</f>
        <v>0.25720461917735848</v>
      </c>
      <c r="G23">
        <f>(100*(elast!I120/elast!$D120-1))/100</f>
        <v>0.33244464131461493</v>
      </c>
    </row>
    <row r="24" spans="1:7" ht="15.75" thickTop="1" x14ac:dyDescent="0.25">
      <c r="A24" s="5" t="s">
        <v>94</v>
      </c>
      <c r="B24">
        <f>(100*(elast!D75/elast!$D75-1))/100</f>
        <v>0</v>
      </c>
      <c r="C24">
        <f>(100*(elast!E75/elast!$D75-1))/100</f>
        <v>0</v>
      </c>
      <c r="D24">
        <f>(100*(elast!F75/elast!$D75-1))/100</f>
        <v>0</v>
      </c>
      <c r="E24">
        <f>(100*(elast!G75/elast!$D75-1))/100</f>
        <v>0</v>
      </c>
      <c r="F24">
        <f>(100*(elast!H75/elast!$D75-1))/100</f>
        <v>0</v>
      </c>
      <c r="G24">
        <f>(100*(elast!I75/elast!$D75-1))/100</f>
        <v>0</v>
      </c>
    </row>
    <row r="25" spans="1:7" x14ac:dyDescent="0.25">
      <c r="A25" s="5" t="s">
        <v>95</v>
      </c>
      <c r="B25">
        <f>(100*(elast!D76/elast!$D76-1))/100</f>
        <v>0</v>
      </c>
      <c r="C25">
        <f>(100*(elast!E76/elast!$D76-1))/100</f>
        <v>0</v>
      </c>
      <c r="D25">
        <f>(100*(elast!F76/elast!$D76-1))/100</f>
        <v>0</v>
      </c>
      <c r="E25">
        <f>(100*(elast!G76/elast!$D76-1))/100</f>
        <v>0</v>
      </c>
      <c r="F25">
        <f>(100*(elast!H76/elast!$D76-1))/100</f>
        <v>0</v>
      </c>
      <c r="G25">
        <f>(100*(elast!I76/elast!$D76-1))/100</f>
        <v>0</v>
      </c>
    </row>
    <row r="26" spans="1:7" x14ac:dyDescent="0.25">
      <c r="A26" s="5" t="s">
        <v>96</v>
      </c>
      <c r="B26">
        <f>(100*(elast!D77/elast!$D77-1))/100</f>
        <v>0</v>
      </c>
      <c r="C26">
        <f>(100*(elast!E77/elast!$D77-1))/100</f>
        <v>0</v>
      </c>
      <c r="D26">
        <f>(100*(elast!F77/elast!$D77-1))/100</f>
        <v>0</v>
      </c>
      <c r="E26">
        <f>(100*(elast!G77/elast!$D77-1))/100</f>
        <v>0</v>
      </c>
      <c r="F26">
        <f>(100*(elast!H77/elast!$D77-1))/100</f>
        <v>0</v>
      </c>
      <c r="G26">
        <f>(100*(elast!I77/elast!$D77-1))/100</f>
        <v>0</v>
      </c>
    </row>
    <row r="27" spans="1:7" x14ac:dyDescent="0.25">
      <c r="A27" s="5" t="s">
        <v>97</v>
      </c>
      <c r="B27">
        <f>(100*(elast!D78/elast!$D78-1))/100</f>
        <v>0</v>
      </c>
      <c r="C27">
        <f>(100*(elast!E78/elast!$D78-1))/100</f>
        <v>0</v>
      </c>
      <c r="D27">
        <f>(100*(elast!F78/elast!$D78-1))/100</f>
        <v>0</v>
      </c>
      <c r="E27">
        <f>(100*(elast!G78/elast!$D78-1))/100</f>
        <v>0</v>
      </c>
      <c r="F27">
        <f>(100*(elast!H78/elast!$D78-1))/100</f>
        <v>0</v>
      </c>
      <c r="G27">
        <f>(100*(elast!I78/elast!$D78-1))/100</f>
        <v>0</v>
      </c>
    </row>
    <row r="28" spans="1:7" x14ac:dyDescent="0.25">
      <c r="A28" s="5" t="s">
        <v>98</v>
      </c>
      <c r="B28">
        <f>(100*(elast!D79/elast!$D79-1))/100</f>
        <v>0</v>
      </c>
      <c r="C28">
        <f>(100*(elast!E79/elast!$D79-1))/100</f>
        <v>0</v>
      </c>
      <c r="D28">
        <f>(100*(elast!F79/elast!$D79-1))/100</f>
        <v>0</v>
      </c>
      <c r="E28">
        <f>(100*(elast!G79/elast!$D79-1))/100</f>
        <v>0</v>
      </c>
      <c r="F28">
        <f>(100*(elast!H79/elast!$D79-1))/100</f>
        <v>0</v>
      </c>
      <c r="G28">
        <f>(100*(elast!I79/elast!$D79-1))/100</f>
        <v>0</v>
      </c>
    </row>
    <row r="29" spans="1:7" ht="15.75" thickBot="1" x14ac:dyDescent="0.3">
      <c r="A29" s="99" t="s">
        <v>99</v>
      </c>
      <c r="B29">
        <f>(100*(elast!D80/elast!$D80-1))/100</f>
        <v>0</v>
      </c>
      <c r="C29">
        <f>(100*(elast!E80/elast!$D80-1))/100</f>
        <v>0</v>
      </c>
      <c r="D29">
        <f>(100*(elast!F80/elast!$D80-1))/100</f>
        <v>0</v>
      </c>
      <c r="E29">
        <f>(100*(elast!G80/elast!$D80-1))/100</f>
        <v>0</v>
      </c>
      <c r="F29">
        <f>(100*(elast!H80/elast!$D80-1))/100</f>
        <v>0</v>
      </c>
      <c r="G29">
        <f>(100*(elast!I80/elast!$D80-1))/100</f>
        <v>0</v>
      </c>
    </row>
    <row r="30" spans="1:7" ht="15.75" thickTop="1" x14ac:dyDescent="0.25">
      <c r="A30" s="90" t="s">
        <v>77</v>
      </c>
      <c r="B30">
        <f>(100*(nonlab!C3/nonlab!$C3-1))/100</f>
        <v>0</v>
      </c>
      <c r="C30">
        <f>(100*(nonlab!D3/nonlab!$C3-1))/100</f>
        <v>2.7506097937874729E-2</v>
      </c>
      <c r="D30">
        <f>(100*(nonlab!E3/nonlab!$C3-1))/100</f>
        <v>6.3469795594269574E-2</v>
      </c>
      <c r="E30">
        <f>(100*(nonlab!F3/nonlab!$C3-1))/100</f>
        <v>0.14323003026383962</v>
      </c>
      <c r="F30">
        <f>(100*(nonlab!G3/nonlab!$C3-1))/100</f>
        <v>0.19238892156518481</v>
      </c>
      <c r="G30">
        <f>(100*(nonlab!H3/nonlab!$C3-1))/100</f>
        <v>0.23412253381996617</v>
      </c>
    </row>
    <row r="31" spans="1:7" x14ac:dyDescent="0.25">
      <c r="A31" s="88" t="s">
        <v>82</v>
      </c>
      <c r="B31">
        <v>0</v>
      </c>
      <c r="C31">
        <v>1.388951302285224E-2</v>
      </c>
      <c r="D31">
        <v>1.1864406779661163E-2</v>
      </c>
      <c r="E31">
        <v>1.1863902847571106E-2</v>
      </c>
      <c r="F31">
        <v>1.1863902847571106E-2</v>
      </c>
      <c r="G31">
        <v>1.1863902847571106E-2</v>
      </c>
    </row>
    <row r="32" spans="1:7" ht="15.75" thickBot="1" x14ac:dyDescent="0.3">
      <c r="A32" s="91" t="s">
        <v>78</v>
      </c>
      <c r="B32">
        <f>(100*(elast!D120/elast!$D120-1))/100</f>
        <v>0</v>
      </c>
      <c r="C32">
        <f>(100*(elast!E120/elast!$D120-1))/100</f>
        <v>6.2450814660534704E-2</v>
      </c>
      <c r="D32">
        <f>(100*(elast!F120/elast!$D120-1))/100</f>
        <v>0.12315807999246564</v>
      </c>
      <c r="E32">
        <f>(100*(elast!G120/elast!$D120-1))/100</f>
        <v>0.18697616316515428</v>
      </c>
      <c r="F32">
        <f>(100*(elast!H120/elast!$D120-1))/100</f>
        <v>0.25720461917735848</v>
      </c>
      <c r="G32">
        <f>(100*(elast!I120/elast!$D120-1))/100</f>
        <v>0.33244464131461493</v>
      </c>
    </row>
    <row r="33" spans="1:7" ht="15.75" thickTop="1" x14ac:dyDescent="0.25">
      <c r="A33" s="5" t="s">
        <v>118</v>
      </c>
      <c r="B33">
        <f>elast!D134/elast!$D$134-1</f>
        <v>0</v>
      </c>
      <c r="C33">
        <f>(elast!E134/elast!$D$134-1)*elast!$D$142</f>
        <v>9.4247082133334104E-3</v>
      </c>
      <c r="D33">
        <f>(elast!F134/elast!$D$134-1)*elast!$D$142</f>
        <v>1.3321799952262348E-2</v>
      </c>
      <c r="E33">
        <f>(elast!G134/elast!$D$134-1)*elast!$D$142</f>
        <v>5.3010795320316273E-2</v>
      </c>
      <c r="F33">
        <f>(elast!H134/elast!$D$134-1)*elast!$D$142</f>
        <v>9.8332529635039245E-2</v>
      </c>
      <c r="G33">
        <f>(elast!I134/elast!$D$134-1)*elast!$D$142</f>
        <v>0.14921954445948038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BE82-F459-4C40-927B-336E533A26DA}">
  <sheetPr codeName="Sheet162">
    <tabColor theme="4" tint="0.39997558519241921"/>
  </sheetPr>
  <dimension ref="A1:S47"/>
  <sheetViews>
    <sheetView tabSelected="1" topLeftCell="A7" zoomScale="157" workbookViewId="0">
      <selection activeCell="D7" sqref="D7"/>
    </sheetView>
  </sheetViews>
  <sheetFormatPr defaultColWidth="8.42578125" defaultRowHeight="0" customHeight="1" zeroHeight="1" x14ac:dyDescent="0.25"/>
  <cols>
    <col min="1" max="1" width="4.42578125" style="12" customWidth="1"/>
    <col min="2" max="2" width="2.85546875" style="12" customWidth="1"/>
    <col min="3" max="3" width="24.42578125" style="12" customWidth="1"/>
    <col min="4" max="4" width="13.42578125" style="13" customWidth="1"/>
    <col min="5" max="5" width="1.42578125" style="12" customWidth="1"/>
    <col min="6" max="6" width="3.42578125" style="12" customWidth="1"/>
    <col min="7" max="7" width="2.85546875" style="14" customWidth="1"/>
    <col min="8" max="8" width="19.85546875" style="14" customWidth="1"/>
    <col min="9" max="9" width="15.42578125" style="14" customWidth="1"/>
    <col min="10" max="10" width="1.42578125" style="14" customWidth="1"/>
    <col min="11" max="11" width="4.42578125" style="12" customWidth="1"/>
    <col min="12" max="14" width="8.42578125" style="15"/>
    <col min="15" max="16384" width="8.42578125" style="12"/>
  </cols>
  <sheetData>
    <row r="1" spans="1:18" ht="13.5" thickBot="1" x14ac:dyDescent="0.3">
      <c r="A1" s="11"/>
      <c r="B1" s="11"/>
      <c r="E1" s="11"/>
    </row>
    <row r="2" spans="1:18" ht="15" customHeight="1" thickBot="1" x14ac:dyDescent="0.3">
      <c r="B2" s="146" t="s">
        <v>28</v>
      </c>
      <c r="C2" s="147"/>
      <c r="D2" s="147"/>
      <c r="E2" s="147"/>
      <c r="F2" s="147"/>
      <c r="G2" s="147"/>
      <c r="H2" s="147"/>
      <c r="I2" s="147"/>
      <c r="J2" s="148"/>
    </row>
    <row r="3" spans="1:18" ht="6.95" customHeight="1" thickBot="1" x14ac:dyDescent="0.3">
      <c r="C3" s="16"/>
    </row>
    <row r="4" spans="1:18" ht="7.5" customHeight="1" x14ac:dyDescent="0.25">
      <c r="B4" s="17"/>
      <c r="C4" s="18"/>
      <c r="D4" s="19"/>
      <c r="E4" s="20"/>
      <c r="F4" s="20"/>
      <c r="G4" s="21"/>
      <c r="H4" s="21"/>
      <c r="I4" s="21"/>
      <c r="J4" s="22"/>
      <c r="L4" s="15" t="s">
        <v>29</v>
      </c>
      <c r="N4" s="15">
        <v>0</v>
      </c>
      <c r="O4" s="15"/>
      <c r="P4" s="15" t="s">
        <v>30</v>
      </c>
      <c r="Q4" s="14"/>
      <c r="R4" s="14"/>
    </row>
    <row r="5" spans="1:18" ht="15" customHeight="1" x14ac:dyDescent="0.25">
      <c r="B5" s="23"/>
      <c r="C5" s="16" t="s">
        <v>31</v>
      </c>
      <c r="D5" s="24" t="s">
        <v>32</v>
      </c>
      <c r="H5" s="12" t="s">
        <v>33</v>
      </c>
      <c r="I5" s="25" t="s">
        <v>34</v>
      </c>
      <c r="J5" s="26"/>
      <c r="L5" s="15" t="s">
        <v>32</v>
      </c>
      <c r="N5" s="15">
        <f>N4+1</f>
        <v>1</v>
      </c>
      <c r="O5" s="15"/>
      <c r="P5" s="15" t="s">
        <v>34</v>
      </c>
      <c r="Q5" s="14"/>
      <c r="R5" s="14"/>
    </row>
    <row r="6" spans="1:18" ht="6.75" customHeight="1" x14ac:dyDescent="0.25">
      <c r="B6" s="23"/>
      <c r="J6" s="26"/>
      <c r="N6" s="15">
        <f t="shared" ref="N6:N16" si="0">N5+1</f>
        <v>2</v>
      </c>
      <c r="O6" s="15"/>
      <c r="P6" s="15"/>
      <c r="Q6" s="14"/>
      <c r="R6" s="14"/>
    </row>
    <row r="7" spans="1:18" ht="36.75" customHeight="1" x14ac:dyDescent="0.25">
      <c r="B7" s="23"/>
      <c r="C7" s="12" t="s">
        <v>35</v>
      </c>
      <c r="D7" s="24">
        <v>2026</v>
      </c>
      <c r="H7" s="27" t="s">
        <v>36</v>
      </c>
      <c r="I7" s="28">
        <v>0</v>
      </c>
      <c r="J7" s="29"/>
      <c r="N7" s="15">
        <f t="shared" si="0"/>
        <v>3</v>
      </c>
      <c r="O7" s="15"/>
      <c r="P7" s="30"/>
      <c r="Q7" s="14"/>
      <c r="R7" s="14"/>
    </row>
    <row r="8" spans="1:18" ht="13.5" customHeight="1" thickBot="1" x14ac:dyDescent="0.3">
      <c r="B8" s="31"/>
      <c r="C8" s="32"/>
      <c r="D8" s="33"/>
      <c r="E8" s="32"/>
      <c r="F8" s="32"/>
      <c r="G8" s="34"/>
      <c r="H8" s="35"/>
      <c r="I8" s="33"/>
      <c r="J8" s="36"/>
      <c r="M8" s="30">
        <v>2015</v>
      </c>
      <c r="N8" s="15">
        <f t="shared" si="0"/>
        <v>4</v>
      </c>
      <c r="O8" s="15"/>
      <c r="P8" s="15"/>
      <c r="Q8" s="14"/>
      <c r="R8" s="14"/>
    </row>
    <row r="9" spans="1:18" ht="6.95" customHeight="1" thickBot="1" x14ac:dyDescent="0.3">
      <c r="M9" s="30">
        <v>2016</v>
      </c>
      <c r="N9" s="15">
        <f t="shared" si="0"/>
        <v>5</v>
      </c>
      <c r="O9" s="15"/>
      <c r="P9" s="15"/>
      <c r="Q9" s="14"/>
      <c r="R9" s="14"/>
    </row>
    <row r="10" spans="1:18" ht="15.75" customHeight="1" x14ac:dyDescent="0.25">
      <c r="B10" s="149" t="s">
        <v>37</v>
      </c>
      <c r="C10" s="150"/>
      <c r="D10" s="150"/>
      <c r="E10" s="151"/>
      <c r="G10" s="149" t="s">
        <v>38</v>
      </c>
      <c r="H10" s="150"/>
      <c r="I10" s="150"/>
      <c r="J10" s="151"/>
      <c r="M10" s="30">
        <v>2017</v>
      </c>
      <c r="N10" s="15">
        <f t="shared" si="0"/>
        <v>6</v>
      </c>
      <c r="O10" s="15"/>
      <c r="P10" s="15"/>
      <c r="Q10" s="14"/>
      <c r="R10" s="14"/>
    </row>
    <row r="11" spans="1:18" ht="7.5" customHeight="1" x14ac:dyDescent="0.25">
      <c r="B11" s="37"/>
      <c r="C11" s="100"/>
      <c r="D11" s="100"/>
      <c r="E11" s="38"/>
      <c r="G11" s="39"/>
      <c r="H11" s="40"/>
      <c r="I11" s="40"/>
      <c r="J11" s="41"/>
      <c r="M11" s="30">
        <v>2018</v>
      </c>
      <c r="N11" s="15">
        <f t="shared" si="0"/>
        <v>7</v>
      </c>
      <c r="O11" s="15"/>
      <c r="P11" s="15" t="s">
        <v>39</v>
      </c>
      <c r="Q11" s="14"/>
      <c r="R11" s="14"/>
    </row>
    <row r="12" spans="1:18" ht="12.75" x14ac:dyDescent="0.25">
      <c r="B12" s="23">
        <v>9</v>
      </c>
      <c r="C12" s="59" t="s">
        <v>40</v>
      </c>
      <c r="D12" s="43">
        <f>HLOOKUP($D$7,summary!$A$1:$G$32,B12,0)</f>
        <v>0</v>
      </c>
      <c r="E12" s="29"/>
      <c r="G12" s="23">
        <v>30</v>
      </c>
      <c r="H12" s="44" t="s">
        <v>39</v>
      </c>
      <c r="I12" s="45">
        <f>HLOOKUP($D$7,summary!$A$1:$G$32,G12,0)</f>
        <v>0.19238892156518481</v>
      </c>
      <c r="J12" s="29"/>
      <c r="M12" s="30">
        <v>2019</v>
      </c>
      <c r="N12" s="15">
        <f t="shared" si="0"/>
        <v>8</v>
      </c>
      <c r="O12" s="15"/>
      <c r="P12" s="46">
        <v>4.9999999999998934E-3</v>
      </c>
      <c r="Q12" s="11"/>
      <c r="R12" s="14"/>
    </row>
    <row r="13" spans="1:18" ht="12.75" x14ac:dyDescent="0.25">
      <c r="B13" s="23">
        <v>8</v>
      </c>
      <c r="C13" s="59" t="s">
        <v>41</v>
      </c>
      <c r="D13" s="43">
        <f>HLOOKUP($D$7,summary!$A$1:$G$32,B13,0)</f>
        <v>-1.4207251519682274E-7</v>
      </c>
      <c r="E13" s="29"/>
      <c r="G13" s="23">
        <v>32</v>
      </c>
      <c r="H13" s="48" t="s">
        <v>42</v>
      </c>
      <c r="I13" s="45">
        <f>HLOOKUP($D$7,summary!$A$1:$G$32,G13,0)</f>
        <v>0.25720461917735848</v>
      </c>
      <c r="J13" s="29"/>
      <c r="M13" s="30">
        <v>2020</v>
      </c>
      <c r="N13" s="15">
        <f t="shared" si="0"/>
        <v>9</v>
      </c>
      <c r="O13" s="15"/>
      <c r="P13" s="46">
        <v>3.1887893799073197E-2</v>
      </c>
      <c r="Q13" s="11"/>
      <c r="R13" s="14"/>
    </row>
    <row r="14" spans="1:18" ht="12.75" x14ac:dyDescent="0.25">
      <c r="B14" s="23"/>
      <c r="C14" s="101" t="s">
        <v>43</v>
      </c>
      <c r="D14" s="102"/>
      <c r="E14" s="29"/>
      <c r="G14" s="23">
        <v>32</v>
      </c>
      <c r="H14" s="49" t="s">
        <v>44</v>
      </c>
      <c r="I14" s="45">
        <f>HLOOKUP($D$7,summary!$A$1:$G$32,G14,0)</f>
        <v>0.25720461917735848</v>
      </c>
      <c r="J14" s="29"/>
      <c r="M14" s="30">
        <v>2021</v>
      </c>
      <c r="N14" s="15">
        <f t="shared" si="0"/>
        <v>10</v>
      </c>
      <c r="O14" s="15"/>
      <c r="P14" s="46">
        <v>0.05</v>
      </c>
      <c r="Q14" s="11"/>
      <c r="R14" s="14"/>
    </row>
    <row r="15" spans="1:18" ht="12.75" x14ac:dyDescent="0.25">
      <c r="B15" s="23">
        <v>17</v>
      </c>
      <c r="C15" s="103" t="s">
        <v>13</v>
      </c>
      <c r="D15" s="43">
        <f>HLOOKUP($D$7,summary!$A$1:$G$32,B15,0)</f>
        <v>0.13395962274424411</v>
      </c>
      <c r="E15" s="29"/>
      <c r="G15" s="23">
        <v>31</v>
      </c>
      <c r="H15" s="50" t="s">
        <v>45</v>
      </c>
      <c r="I15" s="45">
        <f>HLOOKUP($D$7,summary!$A$1:$G$32,G15,0)</f>
        <v>1.1863902847571106E-2</v>
      </c>
      <c r="J15" s="29"/>
      <c r="M15" s="30">
        <v>2022</v>
      </c>
      <c r="N15" s="15">
        <f t="shared" si="0"/>
        <v>11</v>
      </c>
      <c r="O15" s="15"/>
      <c r="P15" s="46">
        <v>0.05</v>
      </c>
      <c r="Q15" s="11"/>
      <c r="R15" s="14"/>
    </row>
    <row r="16" spans="1:18" ht="12.75" x14ac:dyDescent="0.25">
      <c r="B16" s="23">
        <v>18</v>
      </c>
      <c r="C16" s="103" t="s">
        <v>14</v>
      </c>
      <c r="D16" s="43">
        <f>HLOOKUP($D$7,summary!$A$1:$G$32,B16,0)</f>
        <v>0.34069237407539998</v>
      </c>
      <c r="E16" s="29"/>
      <c r="I16" s="51"/>
      <c r="J16" s="29"/>
      <c r="M16" s="30">
        <v>2023</v>
      </c>
      <c r="N16" s="15">
        <f t="shared" si="0"/>
        <v>12</v>
      </c>
      <c r="O16" s="15"/>
      <c r="P16" s="46">
        <v>0.05</v>
      </c>
      <c r="Q16" s="11"/>
      <c r="R16" s="14"/>
    </row>
    <row r="17" spans="2:19" ht="12.75" x14ac:dyDescent="0.25">
      <c r="B17" s="23">
        <v>19</v>
      </c>
      <c r="C17" s="103" t="s">
        <v>6</v>
      </c>
      <c r="D17" s="43">
        <f>HLOOKUP($D$7,summary!$A$1:$G$32,B17,0)</f>
        <v>0.2705914241125531</v>
      </c>
      <c r="E17" s="29"/>
      <c r="G17" s="23"/>
      <c r="H17" s="50"/>
      <c r="I17" s="51"/>
      <c r="J17" s="29"/>
      <c r="M17" s="30">
        <v>2024</v>
      </c>
      <c r="O17" s="15"/>
      <c r="P17" s="46"/>
      <c r="Q17" s="11"/>
      <c r="R17" s="14"/>
    </row>
    <row r="18" spans="2:19" ht="12.75" x14ac:dyDescent="0.25">
      <c r="B18" s="23">
        <v>20</v>
      </c>
      <c r="C18" s="103" t="s">
        <v>17</v>
      </c>
      <c r="D18" s="43">
        <f>HLOOKUP($D$7,summary!$A$1:$G$32,B18,0)</f>
        <v>0.21441570964208734</v>
      </c>
      <c r="E18" s="29"/>
      <c r="G18" s="23"/>
      <c r="H18" s="50"/>
      <c r="I18" s="51"/>
      <c r="J18" s="29"/>
      <c r="M18" s="30">
        <v>2025</v>
      </c>
      <c r="O18" s="15"/>
      <c r="P18" s="46"/>
      <c r="Q18" s="11"/>
      <c r="R18" s="14"/>
    </row>
    <row r="19" spans="2:19" ht="12.75" x14ac:dyDescent="0.25">
      <c r="B19" s="23">
        <v>21</v>
      </c>
      <c r="C19" s="103" t="s">
        <v>15</v>
      </c>
      <c r="D19" s="43">
        <f>HLOOKUP($D$7,summary!$A$1:$G$32,B19,0)</f>
        <v>0.3381972293530886</v>
      </c>
      <c r="E19" s="29"/>
      <c r="G19" s="23"/>
      <c r="H19" s="50"/>
      <c r="I19" s="51"/>
      <c r="J19" s="29"/>
      <c r="M19" s="30">
        <v>2026</v>
      </c>
      <c r="O19" s="15"/>
      <c r="P19" s="46"/>
      <c r="Q19" s="11"/>
      <c r="R19" s="14"/>
    </row>
    <row r="20" spans="2:19" ht="12.75" x14ac:dyDescent="0.25">
      <c r="B20" s="23">
        <v>22</v>
      </c>
      <c r="C20" s="103" t="s">
        <v>16</v>
      </c>
      <c r="D20" s="43">
        <f>HLOOKUP($D$7,summary!$A$1:$G$32,B20,0)</f>
        <v>0.26314903498508802</v>
      </c>
      <c r="E20" s="29"/>
      <c r="G20" s="23"/>
      <c r="H20" s="44"/>
      <c r="I20" s="52"/>
      <c r="J20" s="29"/>
      <c r="M20" s="15">
        <v>2027</v>
      </c>
      <c r="O20" s="15"/>
      <c r="P20" s="46">
        <v>0.05</v>
      </c>
      <c r="Q20" s="11"/>
      <c r="R20" s="14"/>
    </row>
    <row r="21" spans="2:19" ht="12.75" x14ac:dyDescent="0.25">
      <c r="B21" s="23">
        <v>23</v>
      </c>
      <c r="C21" s="103" t="s">
        <v>12</v>
      </c>
      <c r="D21" s="43">
        <f>HLOOKUP($D$7,summary!$A$1:$G$32,B21,0)</f>
        <v>0.25720461917735848</v>
      </c>
      <c r="E21" s="29"/>
      <c r="G21" s="23"/>
      <c r="H21" s="49"/>
      <c r="I21" s="53"/>
      <c r="J21" s="29"/>
      <c r="O21" s="15"/>
      <c r="P21" s="15"/>
      <c r="Q21" s="11"/>
      <c r="R21" s="14"/>
    </row>
    <row r="22" spans="2:19" ht="13.5" thickBot="1" x14ac:dyDescent="0.3">
      <c r="B22" s="23"/>
      <c r="C22" s="101" t="s">
        <v>46</v>
      </c>
      <c r="D22" s="43"/>
      <c r="E22" s="29"/>
      <c r="G22" s="31"/>
      <c r="H22" s="32"/>
      <c r="I22" s="33"/>
      <c r="J22" s="36"/>
      <c r="O22" s="15"/>
      <c r="P22" s="15"/>
      <c r="Q22" s="11"/>
      <c r="R22" s="14"/>
    </row>
    <row r="23" spans="2:19" ht="12.75" x14ac:dyDescent="0.25">
      <c r="B23" s="23">
        <v>24</v>
      </c>
      <c r="C23" s="103" t="s">
        <v>13</v>
      </c>
      <c r="D23" s="43">
        <f>HLOOKUP($D$7,summary!$A$1:$G$32,B23,0)</f>
        <v>0</v>
      </c>
      <c r="E23" s="29"/>
      <c r="L23" s="14"/>
      <c r="N23" s="14"/>
      <c r="O23" s="14"/>
      <c r="P23" s="14"/>
      <c r="Q23" s="11"/>
      <c r="R23" s="14"/>
    </row>
    <row r="24" spans="2:19" ht="12.75" x14ac:dyDescent="0.25">
      <c r="B24" s="23">
        <v>25</v>
      </c>
      <c r="C24" s="103" t="s">
        <v>14</v>
      </c>
      <c r="D24" s="43">
        <f>HLOOKUP($D$7,summary!$A$1:$G$32,B24,0)</f>
        <v>0</v>
      </c>
      <c r="E24" s="29"/>
      <c r="M24" s="15" t="s">
        <v>30</v>
      </c>
      <c r="N24" s="14"/>
      <c r="O24" s="14"/>
      <c r="P24" s="14"/>
      <c r="Q24" s="11"/>
      <c r="R24" s="14"/>
    </row>
    <row r="25" spans="2:19" ht="12.75" x14ac:dyDescent="0.25">
      <c r="B25" s="23">
        <v>26</v>
      </c>
      <c r="C25" s="103" t="s">
        <v>6</v>
      </c>
      <c r="D25" s="43">
        <f>HLOOKUP($D$7,summary!$A$1:$G$32,B25,0)</f>
        <v>0</v>
      </c>
      <c r="E25" s="29"/>
      <c r="M25" s="15" t="s">
        <v>34</v>
      </c>
      <c r="N25" s="14"/>
      <c r="O25" s="14"/>
      <c r="P25" s="14"/>
      <c r="Q25" s="11"/>
      <c r="R25" s="14"/>
    </row>
    <row r="26" spans="2:19" ht="12.75" x14ac:dyDescent="0.25">
      <c r="B26" s="23">
        <v>27</v>
      </c>
      <c r="C26" s="103" t="s">
        <v>17</v>
      </c>
      <c r="D26" s="43">
        <f>HLOOKUP($D$7,summary!$A$1:$G$32,B26,0)</f>
        <v>0</v>
      </c>
      <c r="E26" s="29"/>
      <c r="N26" s="14"/>
      <c r="O26" s="14"/>
      <c r="P26" s="14"/>
      <c r="Q26" s="11"/>
      <c r="R26" s="14"/>
    </row>
    <row r="27" spans="2:19" ht="13.5" thickBot="1" x14ac:dyDescent="0.3">
      <c r="B27" s="23">
        <v>28</v>
      </c>
      <c r="C27" s="103" t="s">
        <v>15</v>
      </c>
      <c r="D27" s="43">
        <f>HLOOKUP($D$7,summary!$A$1:$G$32,B27,0)</f>
        <v>0</v>
      </c>
      <c r="E27" s="29"/>
      <c r="L27" s="14"/>
      <c r="N27" s="14"/>
      <c r="O27" s="14"/>
      <c r="P27" s="14"/>
      <c r="Q27" s="11"/>
      <c r="R27" s="14"/>
    </row>
    <row r="28" spans="2:19" ht="15" x14ac:dyDescent="0.25">
      <c r="B28" s="23">
        <v>29</v>
      </c>
      <c r="C28" s="103" t="s">
        <v>16</v>
      </c>
      <c r="D28" s="43">
        <f>HLOOKUP($D$7,summary!$A$1:$G$32,B28,0)</f>
        <v>0</v>
      </c>
      <c r="E28" s="29"/>
      <c r="G28" s="54"/>
      <c r="H28" s="152" t="s">
        <v>52</v>
      </c>
      <c r="I28" s="152"/>
      <c r="J28" s="153"/>
      <c r="Q28" s="11"/>
    </row>
    <row r="29" spans="2:19" ht="12.75" x14ac:dyDescent="0.25">
      <c r="B29" s="23"/>
      <c r="C29" s="101"/>
      <c r="D29" s="43"/>
      <c r="E29" s="29"/>
      <c r="G29" s="23">
        <v>2</v>
      </c>
      <c r="H29" s="12" t="s">
        <v>12</v>
      </c>
      <c r="I29" s="45">
        <f>HLOOKUP($D$7,elast!$A$7:$I$8,G29,0)</f>
        <v>172384655.74166325</v>
      </c>
      <c r="J29" s="26"/>
      <c r="Q29" s="11"/>
    </row>
    <row r="30" spans="2:19" ht="12.75" x14ac:dyDescent="0.25">
      <c r="B30" s="23"/>
      <c r="C30" s="104" t="s">
        <v>53</v>
      </c>
      <c r="D30" s="12"/>
      <c r="E30" s="29"/>
      <c r="G30" s="55"/>
      <c r="H30" s="56"/>
      <c r="I30" s="57"/>
      <c r="J30" s="26"/>
      <c r="Q30" s="11"/>
    </row>
    <row r="31" spans="2:19" ht="12.75" x14ac:dyDescent="0.25">
      <c r="B31" s="23">
        <v>10</v>
      </c>
      <c r="C31" s="103" t="s">
        <v>13</v>
      </c>
      <c r="D31" s="43">
        <f>HLOOKUP($D$7,summary!$A$1:$G$32,B31,0)</f>
        <v>0</v>
      </c>
      <c r="E31" s="29"/>
      <c r="G31" s="23"/>
      <c r="H31" s="58"/>
      <c r="I31" s="43"/>
      <c r="J31" s="26"/>
      <c r="Q31" s="11"/>
      <c r="S31" s="125"/>
    </row>
    <row r="32" spans="2:19" ht="12.75" x14ac:dyDescent="0.25">
      <c r="B32" s="23">
        <v>11</v>
      </c>
      <c r="C32" s="103" t="s">
        <v>14</v>
      </c>
      <c r="D32" s="43">
        <f>HLOOKUP($D$7,summary!$A$1:$G$32,B32,0)</f>
        <v>0</v>
      </c>
      <c r="E32" s="29"/>
      <c r="G32" s="23"/>
      <c r="H32" s="58"/>
      <c r="I32" s="43"/>
      <c r="J32" s="26"/>
      <c r="Q32" s="11"/>
      <c r="S32" s="125"/>
    </row>
    <row r="33" spans="2:19" ht="16.5" customHeight="1" x14ac:dyDescent="0.25">
      <c r="B33" s="23">
        <v>12</v>
      </c>
      <c r="C33" s="103" t="s">
        <v>6</v>
      </c>
      <c r="D33" s="43">
        <f>HLOOKUP($D$7,summary!$A$1:$G$32,B33,0)</f>
        <v>0</v>
      </c>
      <c r="E33" s="29"/>
      <c r="G33" s="23"/>
      <c r="H33" s="58"/>
      <c r="I33" s="43"/>
      <c r="J33" s="26"/>
      <c r="Q33" s="11"/>
      <c r="S33" s="125"/>
    </row>
    <row r="34" spans="2:19" ht="12.95" customHeight="1" x14ac:dyDescent="0.25">
      <c r="B34" s="23">
        <v>13</v>
      </c>
      <c r="C34" s="103" t="s">
        <v>17</v>
      </c>
      <c r="D34" s="43">
        <f>HLOOKUP($D$7,summary!$A$1:$G$32,B34,0)</f>
        <v>0</v>
      </c>
      <c r="E34" s="29"/>
      <c r="G34" s="23"/>
      <c r="H34" s="58"/>
      <c r="I34" s="43"/>
      <c r="J34" s="26"/>
      <c r="Q34" s="11"/>
      <c r="S34" s="125"/>
    </row>
    <row r="35" spans="2:19" ht="13.5" customHeight="1" x14ac:dyDescent="0.25">
      <c r="B35" s="23">
        <v>14</v>
      </c>
      <c r="C35" s="103" t="s">
        <v>15</v>
      </c>
      <c r="D35" s="43">
        <f>HLOOKUP($D$7,summary!$A$1:$G$32,B35,0)</f>
        <v>0</v>
      </c>
      <c r="E35" s="29"/>
      <c r="G35" s="23"/>
      <c r="H35" s="58"/>
      <c r="I35" s="43"/>
      <c r="J35" s="26"/>
      <c r="Q35" s="11"/>
      <c r="S35" s="125"/>
    </row>
    <row r="36" spans="2:19" ht="12" customHeight="1" x14ac:dyDescent="0.25">
      <c r="B36" s="23">
        <v>15</v>
      </c>
      <c r="C36" s="103" t="s">
        <v>16</v>
      </c>
      <c r="D36" s="43">
        <f>HLOOKUP($D$7,summary!$A$1:$G$32,B36,0)</f>
        <v>0</v>
      </c>
      <c r="E36" s="29"/>
      <c r="G36" s="55"/>
      <c r="H36" s="56"/>
      <c r="I36" s="57"/>
      <c r="J36" s="26"/>
      <c r="Q36" s="11"/>
      <c r="S36" s="125"/>
    </row>
    <row r="37" spans="2:19" ht="12" customHeight="1" thickBot="1" x14ac:dyDescent="0.3">
      <c r="B37" s="31">
        <v>16</v>
      </c>
      <c r="C37" s="105" t="s">
        <v>54</v>
      </c>
      <c r="D37" s="131">
        <f>HLOOKUP($D$7,summary!$A$1:$G$32,B37,0)</f>
        <v>0</v>
      </c>
      <c r="E37" s="36"/>
      <c r="G37" s="23"/>
      <c r="H37" s="58"/>
      <c r="I37" s="43"/>
      <c r="J37" s="26"/>
      <c r="Q37" s="11"/>
      <c r="S37" s="125"/>
    </row>
    <row r="38" spans="2:19" ht="12.75" customHeight="1" x14ac:dyDescent="0.25">
      <c r="G38" s="23"/>
      <c r="H38" s="58"/>
      <c r="I38" s="43"/>
      <c r="J38" s="26"/>
    </row>
    <row r="39" spans="2:19" ht="12.75" customHeight="1" x14ac:dyDescent="0.25">
      <c r="G39" s="23"/>
      <c r="H39" s="58"/>
      <c r="I39" s="43"/>
      <c r="J39" s="26"/>
    </row>
    <row r="40" spans="2:19" ht="12.75" customHeight="1" x14ac:dyDescent="0.25">
      <c r="G40" s="23"/>
      <c r="H40" s="58"/>
      <c r="I40" s="43"/>
      <c r="J40" s="26"/>
    </row>
    <row r="41" spans="2:19" ht="12.75" customHeight="1" thickBot="1" x14ac:dyDescent="0.3">
      <c r="C41" s="59"/>
      <c r="D41" s="43"/>
      <c r="G41" s="31"/>
      <c r="H41" s="60"/>
      <c r="I41" s="61"/>
      <c r="J41" s="62"/>
    </row>
    <row r="42" spans="2:19" ht="11.25" customHeight="1" x14ac:dyDescent="0.25">
      <c r="D42" s="12"/>
    </row>
    <row r="43" spans="2:19" ht="12.75" hidden="1" x14ac:dyDescent="0.25">
      <c r="C43" s="42" t="s">
        <v>47</v>
      </c>
    </row>
    <row r="44" spans="2:19" ht="12.75" hidden="1" x14ac:dyDescent="0.25">
      <c r="C44" s="42" t="s">
        <v>48</v>
      </c>
    </row>
    <row r="45" spans="2:19" ht="12.75" hidden="1" x14ac:dyDescent="0.25">
      <c r="C45" s="42" t="s">
        <v>49</v>
      </c>
    </row>
    <row r="46" spans="2:19" ht="12.75" hidden="1" x14ac:dyDescent="0.25">
      <c r="C46" s="42" t="s">
        <v>50</v>
      </c>
    </row>
    <row r="47" spans="2:19" ht="12.75" hidden="1" x14ac:dyDescent="0.25">
      <c r="C47" s="47" t="s">
        <v>51</v>
      </c>
    </row>
  </sheetData>
  <mergeCells count="4">
    <mergeCell ref="B2:J2"/>
    <mergeCell ref="B10:E10"/>
    <mergeCell ref="G10:J10"/>
    <mergeCell ref="H28:J28"/>
  </mergeCells>
  <dataValidations count="4">
    <dataValidation type="list" allowBlank="1" showInputMessage="1" showErrorMessage="1" sqref="I7" xr:uid="{B700EE17-48A7-4987-8EDC-5BA1488A2BB0}">
      <formula1>$N$4:$N$16</formula1>
    </dataValidation>
    <dataValidation type="list" allowBlank="1" showInputMessage="1" showErrorMessage="1" sqref="D5" xr:uid="{277DA096-F28D-4374-97F8-F06A24773367}">
      <formula1>$L$4:$L$5</formula1>
    </dataValidation>
    <dataValidation type="list" allowBlank="1" showInputMessage="1" showErrorMessage="1" sqref="I5" xr:uid="{020EAB52-66D0-435C-B874-6BD80DC58231}">
      <formula1>$P$4:$P$5</formula1>
    </dataValidation>
    <dataValidation type="list" allowBlank="1" showInputMessage="1" showErrorMessage="1" sqref="D7" xr:uid="{CE971C8B-13E6-492C-BE65-55CD47BBE6B7}">
      <formula1>$M$8:$M$20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49CC-22B8-4061-940A-9D8BF19EDCFF}">
  <dimension ref="A1:F2"/>
  <sheetViews>
    <sheetView workbookViewId="0">
      <selection activeCell="B2" sqref="B2"/>
    </sheetView>
  </sheetViews>
  <sheetFormatPr defaultColWidth="8.85546875" defaultRowHeight="15" x14ac:dyDescent="0.25"/>
  <sheetData>
    <row r="1" spans="1:6" x14ac:dyDescent="0.25">
      <c r="A1" s="109" t="s">
        <v>107</v>
      </c>
      <c r="B1" s="106" t="s">
        <v>108</v>
      </c>
      <c r="C1" s="106" t="s">
        <v>109</v>
      </c>
      <c r="D1" s="106" t="s">
        <v>110</v>
      </c>
      <c r="E1" s="106" t="s">
        <v>111</v>
      </c>
      <c r="F1" s="106" t="s">
        <v>112</v>
      </c>
    </row>
    <row r="2" spans="1:6" x14ac:dyDescent="0.25">
      <c r="A2" s="106">
        <f>IF(parameters!D5="national",1,0)</f>
        <v>0</v>
      </c>
      <c r="B2" s="106">
        <f>parameters!D7</f>
        <v>2026</v>
      </c>
      <c r="C2" s="106">
        <v>0</v>
      </c>
      <c r="D2" s="106">
        <v>6</v>
      </c>
      <c r="E2" s="106">
        <v>0</v>
      </c>
      <c r="F2" s="10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D60F-33E6-48CC-AA70-F444C1383B7F}">
  <dimension ref="A1:B8"/>
  <sheetViews>
    <sheetView workbookViewId="0">
      <selection activeCell="B7" sqref="B7"/>
    </sheetView>
  </sheetViews>
  <sheetFormatPr defaultColWidth="8.85546875" defaultRowHeight="15" x14ac:dyDescent="0.25"/>
  <cols>
    <col min="1" max="1" width="11.42578125" bestFit="1" customWidth="1"/>
  </cols>
  <sheetData>
    <row r="1" spans="1:2" x14ac:dyDescent="0.25">
      <c r="A1" s="9" t="s">
        <v>26</v>
      </c>
      <c r="B1" s="10" t="s">
        <v>27</v>
      </c>
    </row>
    <row r="2" spans="1:2" x14ac:dyDescent="0.25">
      <c r="A2" t="s">
        <v>87</v>
      </c>
      <c r="B2">
        <f>parameters!D15</f>
        <v>0.13395962274424411</v>
      </c>
    </row>
    <row r="3" spans="1:2" x14ac:dyDescent="0.25">
      <c r="A3" t="s">
        <v>88</v>
      </c>
      <c r="B3">
        <f>parameters!D16</f>
        <v>0.34069237407539998</v>
      </c>
    </row>
    <row r="4" spans="1:2" x14ac:dyDescent="0.25">
      <c r="A4" t="s">
        <v>89</v>
      </c>
      <c r="B4">
        <f>parameters!D17</f>
        <v>0.2705914241125531</v>
      </c>
    </row>
    <row r="5" spans="1:2" x14ac:dyDescent="0.25">
      <c r="A5" t="s">
        <v>90</v>
      </c>
      <c r="B5">
        <f>parameters!D18</f>
        <v>0.21441570964208734</v>
      </c>
    </row>
    <row r="6" spans="1:2" x14ac:dyDescent="0.25">
      <c r="A6" t="s">
        <v>91</v>
      </c>
      <c r="B6">
        <f>parameters!D19</f>
        <v>0.3381972293530886</v>
      </c>
    </row>
    <row r="7" spans="1:2" x14ac:dyDescent="0.25">
      <c r="A7" t="s">
        <v>92</v>
      </c>
      <c r="B7">
        <f>parameters!D20</f>
        <v>0.26314903498508802</v>
      </c>
    </row>
    <row r="8" spans="1:2" x14ac:dyDescent="0.25">
      <c r="A8" t="s">
        <v>113</v>
      </c>
      <c r="B8">
        <f>parameters!D21</f>
        <v>0.25720461917735848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6731-EB71-484B-B54E-B0DD964A4882}">
  <dimension ref="A1:B8"/>
  <sheetViews>
    <sheetView workbookViewId="0">
      <selection activeCell="B6" sqref="B6"/>
    </sheetView>
  </sheetViews>
  <sheetFormatPr defaultColWidth="8.85546875" defaultRowHeight="15" x14ac:dyDescent="0.25"/>
  <cols>
    <col min="1" max="1" width="11.42578125" bestFit="1" customWidth="1"/>
  </cols>
  <sheetData>
    <row r="1" spans="1:2" x14ac:dyDescent="0.25">
      <c r="A1" s="9" t="s">
        <v>26</v>
      </c>
      <c r="B1" s="10" t="s">
        <v>27</v>
      </c>
    </row>
    <row r="2" spans="1:2" x14ac:dyDescent="0.25">
      <c r="A2" t="s">
        <v>70</v>
      </c>
      <c r="B2">
        <f>parameters!D31</f>
        <v>0</v>
      </c>
    </row>
    <row r="3" spans="1:2" x14ac:dyDescent="0.25">
      <c r="A3" t="s">
        <v>71</v>
      </c>
      <c r="B3">
        <f>parameters!D32</f>
        <v>0</v>
      </c>
    </row>
    <row r="4" spans="1:2" x14ac:dyDescent="0.25">
      <c r="A4" t="s">
        <v>72</v>
      </c>
      <c r="B4">
        <f>parameters!D33</f>
        <v>0</v>
      </c>
    </row>
    <row r="5" spans="1:2" x14ac:dyDescent="0.25">
      <c r="A5" t="s">
        <v>73</v>
      </c>
      <c r="B5">
        <f>parameters!D34</f>
        <v>0</v>
      </c>
    </row>
    <row r="6" spans="1:2" x14ac:dyDescent="0.25">
      <c r="A6" t="s">
        <v>74</v>
      </c>
      <c r="B6">
        <f>parameters!D35</f>
        <v>0</v>
      </c>
    </row>
    <row r="7" spans="1:2" x14ac:dyDescent="0.25">
      <c r="A7" t="s">
        <v>75</v>
      </c>
      <c r="B7">
        <f>parameters!D36</f>
        <v>0</v>
      </c>
    </row>
    <row r="8" spans="1:2" x14ac:dyDescent="0.25">
      <c r="A8" t="s">
        <v>76</v>
      </c>
      <c r="B8">
        <f>parameters!D37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CD22-CA2D-4FE4-8EF1-B8430A91D238}">
  <dimension ref="A1:B9"/>
  <sheetViews>
    <sheetView workbookViewId="0">
      <selection activeCell="B7" sqref="B7"/>
    </sheetView>
  </sheetViews>
  <sheetFormatPr defaultColWidth="8.85546875" defaultRowHeight="15" x14ac:dyDescent="0.25"/>
  <sheetData>
    <row r="1" spans="1:2" x14ac:dyDescent="0.25">
      <c r="A1" s="10" t="s">
        <v>104</v>
      </c>
      <c r="B1" s="10" t="s">
        <v>27</v>
      </c>
    </row>
    <row r="2" spans="1:2" x14ac:dyDescent="0.25">
      <c r="A2" s="106" t="s">
        <v>102</v>
      </c>
      <c r="B2">
        <f>parameters!D12</f>
        <v>0</v>
      </c>
    </row>
    <row r="3" spans="1:2" x14ac:dyDescent="0.25">
      <c r="A3" s="106" t="s">
        <v>103</v>
      </c>
      <c r="B3">
        <f>parameters!D13</f>
        <v>-1.4207251519682274E-7</v>
      </c>
    </row>
    <row r="4" spans="1:2" x14ac:dyDescent="0.25">
      <c r="A4" s="106" t="s">
        <v>94</v>
      </c>
      <c r="B4" s="107">
        <f>parameters!D23</f>
        <v>0</v>
      </c>
    </row>
    <row r="5" spans="1:2" x14ac:dyDescent="0.25">
      <c r="A5" s="106" t="s">
        <v>95</v>
      </c>
      <c r="B5" s="107">
        <f>parameters!D24</f>
        <v>0</v>
      </c>
    </row>
    <row r="6" spans="1:2" x14ac:dyDescent="0.25">
      <c r="A6" s="106" t="s">
        <v>96</v>
      </c>
      <c r="B6" s="107">
        <f>parameters!D25</f>
        <v>0</v>
      </c>
    </row>
    <row r="7" spans="1:2" x14ac:dyDescent="0.25">
      <c r="A7" s="106" t="s">
        <v>97</v>
      </c>
      <c r="B7" s="107">
        <f>parameters!D26</f>
        <v>0</v>
      </c>
    </row>
    <row r="8" spans="1:2" x14ac:dyDescent="0.25">
      <c r="A8" s="106" t="s">
        <v>98</v>
      </c>
      <c r="B8" s="107">
        <f>parameters!D27</f>
        <v>0</v>
      </c>
    </row>
    <row r="9" spans="1:2" x14ac:dyDescent="0.25">
      <c r="A9" s="106" t="s">
        <v>99</v>
      </c>
      <c r="B9" s="107">
        <f>parameters!D28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match sectors</vt:lpstr>
      <vt:lpstr>nonlab</vt:lpstr>
      <vt:lpstr>elast</vt:lpstr>
      <vt:lpstr>summary</vt:lpstr>
      <vt:lpstr>parameters</vt:lpstr>
      <vt:lpstr>input_setup</vt:lpstr>
      <vt:lpstr>input_gdp</vt:lpstr>
      <vt:lpstr>input_gdp2</vt:lpstr>
      <vt:lpstr>input_labor</vt:lpstr>
      <vt:lpstr>input_nonlabor</vt:lpstr>
      <vt:lpstr>input_pop_wdi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Estuardo Fernandez Romero</dc:creator>
  <cp:lastModifiedBy>Israel Osorio-Rodarte</cp:lastModifiedBy>
  <dcterms:created xsi:type="dcterms:W3CDTF">2023-08-29T19:11:10Z</dcterms:created>
  <dcterms:modified xsi:type="dcterms:W3CDTF">2024-03-13T22:30:11Z</dcterms:modified>
</cp:coreProperties>
</file>