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HQkD9B5VTvxCfdcjDqlrQZfHzL2xpa6C\WSFS Projects\Loan Tape Processing\2024\June 2024\Other MFA\MFA\"/>
    </mc:Choice>
  </mc:AlternateContent>
  <xr:revisionPtr revIDLastSave="0" documentId="8_{F19B09C7-9B6A-4926-B601-39DE535EB057}" xr6:coauthVersionLast="47" xr6:coauthVersionMax="47" xr10:uidLastSave="{00000000-0000-0000-0000-000000000000}"/>
  <bookViews>
    <workbookView xWindow="-108" yWindow="-108" windowWidth="23256" windowHeight="12456" xr2:uid="{A5AD3074-9FAE-4C80-AF94-F198F680F0F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56" i="1" l="1"/>
  <c r="AJ356" i="1"/>
  <c r="AI356" i="1"/>
  <c r="AH356" i="1"/>
  <c r="AG356" i="1"/>
  <c r="AC356" i="1"/>
  <c r="AB356" i="1"/>
  <c r="Z356" i="1"/>
  <c r="X356" i="1"/>
  <c r="W356" i="1"/>
  <c r="U356" i="1"/>
  <c r="P356" i="1"/>
  <c r="N356" i="1"/>
  <c r="M356" i="1"/>
  <c r="AK355" i="1"/>
  <c r="AJ355" i="1"/>
  <c r="AI355" i="1"/>
  <c r="AH355" i="1"/>
  <c r="AG355" i="1"/>
  <c r="AC355" i="1"/>
  <c r="AB355" i="1"/>
  <c r="AF355" i="1" s="1"/>
  <c r="Z355" i="1"/>
  <c r="X355" i="1"/>
  <c r="W355" i="1"/>
  <c r="U355" i="1"/>
  <c r="P355" i="1"/>
  <c r="N355" i="1"/>
  <c r="M355" i="1"/>
  <c r="AK354" i="1"/>
  <c r="AJ354" i="1"/>
  <c r="AI354" i="1"/>
  <c r="AH354" i="1"/>
  <c r="AG354" i="1"/>
  <c r="AC354" i="1"/>
  <c r="AB354" i="1"/>
  <c r="AF354" i="1" s="1"/>
  <c r="Z354" i="1"/>
  <c r="X354" i="1"/>
  <c r="W354" i="1"/>
  <c r="U354" i="1"/>
  <c r="P354" i="1"/>
  <c r="N354" i="1"/>
  <c r="M354" i="1"/>
  <c r="AK353" i="1"/>
  <c r="AJ353" i="1"/>
  <c r="AI353" i="1"/>
  <c r="AH353" i="1"/>
  <c r="AG353" i="1"/>
  <c r="AC353" i="1"/>
  <c r="AB353" i="1"/>
  <c r="AF353" i="1" s="1"/>
  <c r="Z353" i="1"/>
  <c r="W353" i="1"/>
  <c r="X353" i="1" s="1"/>
  <c r="U353" i="1"/>
  <c r="P353" i="1"/>
  <c r="N353" i="1"/>
  <c r="M353" i="1"/>
  <c r="AM352" i="1"/>
  <c r="AK352" i="1"/>
  <c r="AJ352" i="1"/>
  <c r="AI352" i="1"/>
  <c r="AH352" i="1"/>
  <c r="AG352" i="1"/>
  <c r="AF352" i="1"/>
  <c r="AE352" i="1"/>
  <c r="AD352" i="1"/>
  <c r="AC352" i="1"/>
  <c r="AB352" i="1"/>
  <c r="Z352" i="1"/>
  <c r="X352" i="1"/>
  <c r="W352" i="1"/>
  <c r="U352" i="1"/>
  <c r="P352" i="1"/>
  <c r="N352" i="1"/>
  <c r="M352" i="1"/>
  <c r="AK351" i="1"/>
  <c r="AJ351" i="1"/>
  <c r="AI351" i="1"/>
  <c r="AH351" i="1"/>
  <c r="AG351" i="1"/>
  <c r="AF351" i="1"/>
  <c r="AC351" i="1"/>
  <c r="AB351" i="1"/>
  <c r="AE351" i="1" s="1"/>
  <c r="Z351" i="1"/>
  <c r="W351" i="1"/>
  <c r="X351" i="1" s="1"/>
  <c r="U351" i="1"/>
  <c r="P351" i="1"/>
  <c r="N351" i="1"/>
  <c r="M351" i="1"/>
  <c r="AK350" i="1"/>
  <c r="AJ350" i="1"/>
  <c r="AI350" i="1"/>
  <c r="AH350" i="1"/>
  <c r="AG350" i="1"/>
  <c r="AC350" i="1"/>
  <c r="X350" i="1" s="1"/>
  <c r="AB350" i="1"/>
  <c r="AF350" i="1" s="1"/>
  <c r="Z350" i="1"/>
  <c r="W350" i="1"/>
  <c r="U350" i="1"/>
  <c r="P350" i="1"/>
  <c r="N350" i="1"/>
  <c r="M350" i="1"/>
  <c r="AK349" i="1"/>
  <c r="AJ349" i="1"/>
  <c r="AI349" i="1"/>
  <c r="AH349" i="1"/>
  <c r="AG349" i="1"/>
  <c r="AE349" i="1"/>
  <c r="AD349" i="1"/>
  <c r="AC349" i="1"/>
  <c r="AB349" i="1"/>
  <c r="AF349" i="1" s="1"/>
  <c r="Z349" i="1"/>
  <c r="X349" i="1"/>
  <c r="W349" i="1"/>
  <c r="U349" i="1"/>
  <c r="P349" i="1"/>
  <c r="AM349" i="1" s="1"/>
  <c r="N349" i="1"/>
  <c r="M349" i="1"/>
  <c r="AK348" i="1"/>
  <c r="AJ348" i="1"/>
  <c r="AI348" i="1"/>
  <c r="AH348" i="1"/>
  <c r="AG348" i="1"/>
  <c r="AC348" i="1"/>
  <c r="AB348" i="1"/>
  <c r="Z348" i="1"/>
  <c r="W348" i="1"/>
  <c r="X348" i="1" s="1"/>
  <c r="U348" i="1"/>
  <c r="P348" i="1"/>
  <c r="N348" i="1"/>
  <c r="M348" i="1"/>
  <c r="AM347" i="1"/>
  <c r="AK347" i="1"/>
  <c r="AJ347" i="1"/>
  <c r="AI347" i="1"/>
  <c r="AH347" i="1"/>
  <c r="AG347" i="1"/>
  <c r="AF347" i="1"/>
  <c r="AE347" i="1"/>
  <c r="AD347" i="1"/>
  <c r="AC347" i="1"/>
  <c r="AB347" i="1"/>
  <c r="Z347" i="1"/>
  <c r="W347" i="1"/>
  <c r="X347" i="1" s="1"/>
  <c r="U347" i="1"/>
  <c r="P347" i="1"/>
  <c r="N347" i="1"/>
  <c r="M347" i="1"/>
  <c r="AK346" i="1"/>
  <c r="AJ346" i="1"/>
  <c r="AI346" i="1"/>
  <c r="AH346" i="1"/>
  <c r="AG346" i="1"/>
  <c r="AF346" i="1"/>
  <c r="AC346" i="1"/>
  <c r="AB346" i="1"/>
  <c r="AE346" i="1" s="1"/>
  <c r="Z346" i="1"/>
  <c r="W346" i="1"/>
  <c r="X346" i="1" s="1"/>
  <c r="U346" i="1"/>
  <c r="P346" i="1"/>
  <c r="N346" i="1"/>
  <c r="M346" i="1"/>
  <c r="AK345" i="1"/>
  <c r="AJ345" i="1"/>
  <c r="AI345" i="1"/>
  <c r="AH345" i="1"/>
  <c r="AG345" i="1"/>
  <c r="AE345" i="1"/>
  <c r="AD345" i="1"/>
  <c r="AC345" i="1"/>
  <c r="AM345" i="1" s="1"/>
  <c r="AB345" i="1"/>
  <c r="AF345" i="1" s="1"/>
  <c r="Z345" i="1"/>
  <c r="X345" i="1"/>
  <c r="W345" i="1"/>
  <c r="U345" i="1"/>
  <c r="P345" i="1"/>
  <c r="N345" i="1"/>
  <c r="M345" i="1"/>
  <c r="AK344" i="1"/>
  <c r="AJ344" i="1"/>
  <c r="AI344" i="1"/>
  <c r="AH344" i="1"/>
  <c r="AG344" i="1"/>
  <c r="AC344" i="1"/>
  <c r="AB344" i="1"/>
  <c r="Z344" i="1"/>
  <c r="W344" i="1"/>
  <c r="X344" i="1" s="1"/>
  <c r="U344" i="1"/>
  <c r="P344" i="1"/>
  <c r="N344" i="1"/>
  <c r="M344" i="1"/>
  <c r="AM343" i="1"/>
  <c r="AK343" i="1"/>
  <c r="AJ343" i="1"/>
  <c r="AI343" i="1"/>
  <c r="AH343" i="1"/>
  <c r="AG343" i="1"/>
  <c r="AF343" i="1"/>
  <c r="AE343" i="1"/>
  <c r="AD343" i="1"/>
  <c r="AC343" i="1"/>
  <c r="AB343" i="1"/>
  <c r="Z343" i="1"/>
  <c r="W343" i="1"/>
  <c r="X343" i="1" s="1"/>
  <c r="U343" i="1"/>
  <c r="P343" i="1"/>
  <c r="N343" i="1"/>
  <c r="M343" i="1"/>
  <c r="AK342" i="1"/>
  <c r="AJ342" i="1"/>
  <c r="AI342" i="1"/>
  <c r="AH342" i="1"/>
  <c r="AG342" i="1"/>
  <c r="AF342" i="1"/>
  <c r="AC342" i="1"/>
  <c r="AB342" i="1"/>
  <c r="AE342" i="1" s="1"/>
  <c r="Z342" i="1"/>
  <c r="W342" i="1"/>
  <c r="X342" i="1" s="1"/>
  <c r="U342" i="1"/>
  <c r="P342" i="1"/>
  <c r="N342" i="1"/>
  <c r="M342" i="1"/>
  <c r="AK341" i="1"/>
  <c r="AJ341" i="1"/>
  <c r="AI341" i="1"/>
  <c r="AH341" i="1"/>
  <c r="AG341" i="1"/>
  <c r="AE341" i="1"/>
  <c r="AD341" i="1"/>
  <c r="AC341" i="1"/>
  <c r="AB341" i="1"/>
  <c r="AF341" i="1" s="1"/>
  <c r="Z341" i="1"/>
  <c r="X341" i="1"/>
  <c r="W341" i="1"/>
  <c r="U341" i="1"/>
  <c r="P341" i="1"/>
  <c r="N341" i="1"/>
  <c r="M341" i="1"/>
  <c r="AK340" i="1"/>
  <c r="AJ340" i="1"/>
  <c r="AI340" i="1"/>
  <c r="AH340" i="1"/>
  <c r="AG340" i="1"/>
  <c r="AC340" i="1"/>
  <c r="AB340" i="1"/>
  <c r="Z340" i="1"/>
  <c r="W340" i="1"/>
  <c r="X340" i="1" s="1"/>
  <c r="U340" i="1"/>
  <c r="P340" i="1"/>
  <c r="N340" i="1"/>
  <c r="M340" i="1"/>
  <c r="AM339" i="1"/>
  <c r="AK339" i="1"/>
  <c r="AJ339" i="1"/>
  <c r="AI339" i="1"/>
  <c r="AH339" i="1"/>
  <c r="AG339" i="1"/>
  <c r="AF339" i="1"/>
  <c r="AE339" i="1"/>
  <c r="AD339" i="1"/>
  <c r="AC339" i="1"/>
  <c r="AB339" i="1"/>
  <c r="Z339" i="1"/>
  <c r="W339" i="1"/>
  <c r="X339" i="1" s="1"/>
  <c r="U339" i="1"/>
  <c r="P339" i="1"/>
  <c r="N339" i="1"/>
  <c r="M339" i="1"/>
  <c r="AK338" i="1"/>
  <c r="AJ338" i="1"/>
  <c r="AI338" i="1"/>
  <c r="AH338" i="1"/>
  <c r="AG338" i="1"/>
  <c r="AF338" i="1"/>
  <c r="AC338" i="1"/>
  <c r="AB338" i="1"/>
  <c r="AE338" i="1" s="1"/>
  <c r="Z338" i="1"/>
  <c r="W338" i="1"/>
  <c r="X338" i="1" s="1"/>
  <c r="U338" i="1"/>
  <c r="P338" i="1"/>
  <c r="N338" i="1"/>
  <c r="M338" i="1"/>
  <c r="AK337" i="1"/>
  <c r="AJ337" i="1"/>
  <c r="AI337" i="1"/>
  <c r="AH337" i="1"/>
  <c r="AG337" i="1"/>
  <c r="AE337" i="1"/>
  <c r="AD337" i="1"/>
  <c r="AC337" i="1"/>
  <c r="AM337" i="1" s="1"/>
  <c r="AB337" i="1"/>
  <c r="AF337" i="1" s="1"/>
  <c r="Z337" i="1"/>
  <c r="X337" i="1"/>
  <c r="W337" i="1"/>
  <c r="U337" i="1"/>
  <c r="P337" i="1"/>
  <c r="N337" i="1"/>
  <c r="M337" i="1"/>
  <c r="AK336" i="1"/>
  <c r="AJ336" i="1"/>
  <c r="AI336" i="1"/>
  <c r="AH336" i="1"/>
  <c r="AG336" i="1"/>
  <c r="AC336" i="1"/>
  <c r="AB336" i="1"/>
  <c r="Z336" i="1"/>
  <c r="W336" i="1"/>
  <c r="X336" i="1" s="1"/>
  <c r="U336" i="1"/>
  <c r="P336" i="1"/>
  <c r="N336" i="1"/>
  <c r="M336" i="1"/>
  <c r="AM335" i="1"/>
  <c r="AK335" i="1"/>
  <c r="AJ335" i="1"/>
  <c r="AI335" i="1"/>
  <c r="AH335" i="1"/>
  <c r="AG335" i="1"/>
  <c r="AF335" i="1"/>
  <c r="AE335" i="1"/>
  <c r="AD335" i="1"/>
  <c r="AC335" i="1"/>
  <c r="AB335" i="1"/>
  <c r="Z335" i="1"/>
  <c r="W335" i="1"/>
  <c r="X335" i="1" s="1"/>
  <c r="U335" i="1"/>
  <c r="P335" i="1"/>
  <c r="N335" i="1"/>
  <c r="M335" i="1"/>
  <c r="AK334" i="1"/>
  <c r="AJ334" i="1"/>
  <c r="AI334" i="1"/>
  <c r="AH334" i="1"/>
  <c r="AG334" i="1"/>
  <c r="AF334" i="1"/>
  <c r="AE334" i="1"/>
  <c r="AC334" i="1"/>
  <c r="AB334" i="1"/>
  <c r="AM334" i="1" s="1"/>
  <c r="Z334" i="1"/>
  <c r="W334" i="1"/>
  <c r="X334" i="1" s="1"/>
  <c r="U334" i="1"/>
  <c r="P334" i="1"/>
  <c r="N334" i="1"/>
  <c r="M334" i="1"/>
  <c r="AK333" i="1"/>
  <c r="AJ333" i="1"/>
  <c r="AI333" i="1"/>
  <c r="AH333" i="1"/>
  <c r="AG333" i="1"/>
  <c r="AM333" i="1" s="1"/>
  <c r="AE333" i="1"/>
  <c r="AD333" i="1"/>
  <c r="AC333" i="1"/>
  <c r="AB333" i="1"/>
  <c r="AF333" i="1" s="1"/>
  <c r="Z333" i="1"/>
  <c r="X333" i="1"/>
  <c r="W333" i="1"/>
  <c r="U333" i="1"/>
  <c r="P333" i="1"/>
  <c r="N333" i="1"/>
  <c r="M333" i="1"/>
  <c r="AK332" i="1"/>
  <c r="AJ332" i="1"/>
  <c r="AI332" i="1"/>
  <c r="AH332" i="1"/>
  <c r="AG332" i="1"/>
  <c r="AC332" i="1"/>
  <c r="AB332" i="1"/>
  <c r="Z332" i="1"/>
  <c r="W332" i="1"/>
  <c r="X332" i="1" s="1"/>
  <c r="U332" i="1"/>
  <c r="P332" i="1"/>
  <c r="N332" i="1"/>
  <c r="M332" i="1"/>
  <c r="AM331" i="1"/>
  <c r="AK331" i="1"/>
  <c r="AJ331" i="1"/>
  <c r="AI331" i="1"/>
  <c r="AH331" i="1"/>
  <c r="AG331" i="1"/>
  <c r="AF331" i="1"/>
  <c r="AE331" i="1"/>
  <c r="AD331" i="1"/>
  <c r="AC331" i="1"/>
  <c r="AB331" i="1"/>
  <c r="Z331" i="1"/>
  <c r="W331" i="1"/>
  <c r="X331" i="1" s="1"/>
  <c r="U331" i="1"/>
  <c r="P331" i="1"/>
  <c r="N331" i="1"/>
  <c r="M331" i="1"/>
  <c r="AK330" i="1"/>
  <c r="AJ330" i="1"/>
  <c r="AI330" i="1"/>
  <c r="AH330" i="1"/>
  <c r="AG330" i="1"/>
  <c r="AF330" i="1"/>
  <c r="AE330" i="1"/>
  <c r="AC330" i="1"/>
  <c r="AB330" i="1"/>
  <c r="AM330" i="1" s="1"/>
  <c r="Z330" i="1"/>
  <c r="W330" i="1"/>
  <c r="X330" i="1" s="1"/>
  <c r="U330" i="1"/>
  <c r="P330" i="1"/>
  <c r="N330" i="1"/>
  <c r="M330" i="1"/>
  <c r="AK329" i="1"/>
  <c r="AJ329" i="1"/>
  <c r="AI329" i="1"/>
  <c r="AH329" i="1"/>
  <c r="AG329" i="1"/>
  <c r="AM329" i="1" s="1"/>
  <c r="AE329" i="1"/>
  <c r="AD329" i="1"/>
  <c r="AC329" i="1"/>
  <c r="AB329" i="1"/>
  <c r="AF329" i="1" s="1"/>
  <c r="Z329" i="1"/>
  <c r="X329" i="1"/>
  <c r="W329" i="1"/>
  <c r="U329" i="1"/>
  <c r="P329" i="1"/>
  <c r="N329" i="1"/>
  <c r="M329" i="1"/>
  <c r="AK328" i="1"/>
  <c r="AJ328" i="1"/>
  <c r="AI328" i="1"/>
  <c r="AH328" i="1"/>
  <c r="AG328" i="1"/>
  <c r="AC328" i="1"/>
  <c r="AB328" i="1"/>
  <c r="Z328" i="1"/>
  <c r="W328" i="1"/>
  <c r="X328" i="1" s="1"/>
  <c r="U328" i="1"/>
  <c r="P328" i="1"/>
  <c r="N328" i="1"/>
  <c r="M328" i="1"/>
  <c r="AK327" i="1"/>
  <c r="AJ327" i="1"/>
  <c r="AI327" i="1"/>
  <c r="AH327" i="1"/>
  <c r="AG327" i="1"/>
  <c r="AD327" i="1"/>
  <c r="AC327" i="1"/>
  <c r="AB327" i="1"/>
  <c r="AF327" i="1" s="1"/>
  <c r="Z327" i="1"/>
  <c r="W327" i="1"/>
  <c r="U327" i="1"/>
  <c r="P327" i="1"/>
  <c r="N327" i="1"/>
  <c r="M327" i="1"/>
  <c r="AK326" i="1"/>
  <c r="AJ326" i="1"/>
  <c r="AI326" i="1"/>
  <c r="AH326" i="1"/>
  <c r="AG326" i="1"/>
  <c r="AC326" i="1"/>
  <c r="AB326" i="1"/>
  <c r="Z326" i="1"/>
  <c r="X326" i="1"/>
  <c r="W326" i="1"/>
  <c r="U326" i="1"/>
  <c r="P326" i="1"/>
  <c r="N326" i="1"/>
  <c r="M326" i="1"/>
  <c r="AK325" i="1"/>
  <c r="AJ325" i="1"/>
  <c r="AI325" i="1"/>
  <c r="AH325" i="1"/>
  <c r="AG325" i="1"/>
  <c r="AD325" i="1"/>
  <c r="AC325" i="1"/>
  <c r="AB325" i="1"/>
  <c r="AF325" i="1" s="1"/>
  <c r="Z325" i="1"/>
  <c r="W325" i="1"/>
  <c r="X325" i="1" s="1"/>
  <c r="U325" i="1"/>
  <c r="P325" i="1"/>
  <c r="N325" i="1"/>
  <c r="M325" i="1"/>
  <c r="AK324" i="1"/>
  <c r="AJ324" i="1"/>
  <c r="AI324" i="1"/>
  <c r="AH324" i="1"/>
  <c r="AG324" i="1"/>
  <c r="AF324" i="1"/>
  <c r="AC324" i="1"/>
  <c r="AB324" i="1"/>
  <c r="Z324" i="1"/>
  <c r="W324" i="1"/>
  <c r="U324" i="1"/>
  <c r="P324" i="1"/>
  <c r="N324" i="1"/>
  <c r="M324" i="1"/>
  <c r="AK323" i="1"/>
  <c r="AJ323" i="1"/>
  <c r="AI323" i="1"/>
  <c r="AH323" i="1"/>
  <c r="AG323" i="1"/>
  <c r="AE323" i="1"/>
  <c r="AD323" i="1"/>
  <c r="AC323" i="1"/>
  <c r="AM323" i="1" s="1"/>
  <c r="AB323" i="1"/>
  <c r="AF323" i="1" s="1"/>
  <c r="Z323" i="1"/>
  <c r="X323" i="1"/>
  <c r="W323" i="1"/>
  <c r="U323" i="1"/>
  <c r="P323" i="1"/>
  <c r="N323" i="1"/>
  <c r="M323" i="1"/>
  <c r="AK322" i="1"/>
  <c r="AJ322" i="1"/>
  <c r="AI322" i="1"/>
  <c r="AH322" i="1"/>
  <c r="AG322" i="1"/>
  <c r="AE322" i="1"/>
  <c r="AC322" i="1"/>
  <c r="AB322" i="1"/>
  <c r="Z322" i="1"/>
  <c r="W322" i="1"/>
  <c r="X322" i="1" s="1"/>
  <c r="U322" i="1"/>
  <c r="P322" i="1"/>
  <c r="N322" i="1"/>
  <c r="M322" i="1"/>
  <c r="AK321" i="1"/>
  <c r="AJ321" i="1"/>
  <c r="AI321" i="1"/>
  <c r="AH321" i="1"/>
  <c r="AG321" i="1"/>
  <c r="AD321" i="1"/>
  <c r="AC321" i="1"/>
  <c r="AB321" i="1"/>
  <c r="AF321" i="1" s="1"/>
  <c r="Z321" i="1"/>
  <c r="W321" i="1"/>
  <c r="X321" i="1" s="1"/>
  <c r="U321" i="1"/>
  <c r="P321" i="1"/>
  <c r="N321" i="1"/>
  <c r="M321" i="1"/>
  <c r="AK320" i="1"/>
  <c r="AJ320" i="1"/>
  <c r="AI320" i="1"/>
  <c r="AH320" i="1"/>
  <c r="AG320" i="1"/>
  <c r="AC320" i="1"/>
  <c r="AB320" i="1"/>
  <c r="Z320" i="1"/>
  <c r="W320" i="1"/>
  <c r="U320" i="1"/>
  <c r="P320" i="1"/>
  <c r="N320" i="1"/>
  <c r="M320" i="1"/>
  <c r="AK319" i="1"/>
  <c r="AJ319" i="1"/>
  <c r="AI319" i="1"/>
  <c r="AH319" i="1"/>
  <c r="AG319" i="1"/>
  <c r="AE319" i="1"/>
  <c r="AD319" i="1"/>
  <c r="AC319" i="1"/>
  <c r="AM319" i="1" s="1"/>
  <c r="AB319" i="1"/>
  <c r="AF319" i="1" s="1"/>
  <c r="Z319" i="1"/>
  <c r="X319" i="1"/>
  <c r="W319" i="1"/>
  <c r="U319" i="1"/>
  <c r="P319" i="1"/>
  <c r="N319" i="1"/>
  <c r="M319" i="1"/>
  <c r="AK318" i="1"/>
  <c r="AJ318" i="1"/>
  <c r="AI318" i="1"/>
  <c r="AH318" i="1"/>
  <c r="AG318" i="1"/>
  <c r="AC318" i="1"/>
  <c r="AB318" i="1"/>
  <c r="Z318" i="1"/>
  <c r="W318" i="1"/>
  <c r="X318" i="1" s="1"/>
  <c r="U318" i="1"/>
  <c r="P318" i="1"/>
  <c r="N318" i="1"/>
  <c r="M318" i="1"/>
  <c r="AK317" i="1"/>
  <c r="AJ317" i="1"/>
  <c r="AI317" i="1"/>
  <c r="AH317" i="1"/>
  <c r="AG317" i="1"/>
  <c r="AD317" i="1"/>
  <c r="AC317" i="1"/>
  <c r="AB317" i="1"/>
  <c r="AF317" i="1" s="1"/>
  <c r="Z317" i="1"/>
  <c r="W317" i="1"/>
  <c r="X317" i="1" s="1"/>
  <c r="U317" i="1"/>
  <c r="P317" i="1"/>
  <c r="N317" i="1"/>
  <c r="M317" i="1"/>
  <c r="AK316" i="1"/>
  <c r="AJ316" i="1"/>
  <c r="AI316" i="1"/>
  <c r="AH316" i="1"/>
  <c r="AG316" i="1"/>
  <c r="AF316" i="1"/>
  <c r="AC316" i="1"/>
  <c r="AB316" i="1"/>
  <c r="Z316" i="1"/>
  <c r="W316" i="1"/>
  <c r="X316" i="1" s="1"/>
  <c r="U316" i="1"/>
  <c r="P316" i="1"/>
  <c r="N316" i="1"/>
  <c r="M316" i="1"/>
  <c r="AK315" i="1"/>
  <c r="AJ315" i="1"/>
  <c r="AI315" i="1"/>
  <c r="AH315" i="1"/>
  <c r="AG315" i="1"/>
  <c r="AE315" i="1"/>
  <c r="AD315" i="1"/>
  <c r="AC315" i="1"/>
  <c r="AM315" i="1" s="1"/>
  <c r="AB315" i="1"/>
  <c r="AF315" i="1" s="1"/>
  <c r="Z315" i="1"/>
  <c r="X315" i="1"/>
  <c r="W315" i="1"/>
  <c r="U315" i="1"/>
  <c r="P315" i="1"/>
  <c r="N315" i="1"/>
  <c r="M315" i="1"/>
  <c r="AK314" i="1"/>
  <c r="AJ314" i="1"/>
  <c r="AI314" i="1"/>
  <c r="AH314" i="1"/>
  <c r="AG314" i="1"/>
  <c r="AE314" i="1"/>
  <c r="AC314" i="1"/>
  <c r="AB314" i="1"/>
  <c r="AF314" i="1" s="1"/>
  <c r="Z314" i="1"/>
  <c r="W314" i="1"/>
  <c r="X314" i="1" s="1"/>
  <c r="U314" i="1"/>
  <c r="P314" i="1"/>
  <c r="N314" i="1"/>
  <c r="M314" i="1"/>
  <c r="AK313" i="1"/>
  <c r="AJ313" i="1"/>
  <c r="AI313" i="1"/>
  <c r="AH313" i="1"/>
  <c r="AG313" i="1"/>
  <c r="AM313" i="1" s="1"/>
  <c r="AE313" i="1"/>
  <c r="AD313" i="1"/>
  <c r="AC313" i="1"/>
  <c r="AB313" i="1"/>
  <c r="AF313" i="1" s="1"/>
  <c r="Z313" i="1"/>
  <c r="X313" i="1"/>
  <c r="W313" i="1"/>
  <c r="U313" i="1"/>
  <c r="P313" i="1"/>
  <c r="N313" i="1"/>
  <c r="M313" i="1"/>
  <c r="AK312" i="1"/>
  <c r="AJ312" i="1"/>
  <c r="AI312" i="1"/>
  <c r="AH312" i="1"/>
  <c r="AG312" i="1"/>
  <c r="AC312" i="1"/>
  <c r="AB312" i="1"/>
  <c r="AF312" i="1" s="1"/>
  <c r="Z312" i="1"/>
  <c r="W312" i="1"/>
  <c r="U312" i="1"/>
  <c r="P312" i="1"/>
  <c r="N312" i="1"/>
  <c r="M312" i="1"/>
  <c r="AK311" i="1"/>
  <c r="AJ311" i="1"/>
  <c r="AI311" i="1"/>
  <c r="AH311" i="1"/>
  <c r="AG311" i="1"/>
  <c r="AE311" i="1"/>
  <c r="AD311" i="1"/>
  <c r="AC311" i="1"/>
  <c r="X311" i="1" s="1"/>
  <c r="AB311" i="1"/>
  <c r="AF311" i="1" s="1"/>
  <c r="Z311" i="1"/>
  <c r="W311" i="1"/>
  <c r="U311" i="1"/>
  <c r="P311" i="1"/>
  <c r="N311" i="1"/>
  <c r="M311" i="1"/>
  <c r="AK310" i="1"/>
  <c r="AJ310" i="1"/>
  <c r="AI310" i="1"/>
  <c r="AH310" i="1"/>
  <c r="AG310" i="1"/>
  <c r="AC310" i="1"/>
  <c r="AB310" i="1"/>
  <c r="AF310" i="1" s="1"/>
  <c r="Z310" i="1"/>
  <c r="W310" i="1"/>
  <c r="X310" i="1" s="1"/>
  <c r="U310" i="1"/>
  <c r="P310" i="1"/>
  <c r="N310" i="1"/>
  <c r="M310" i="1"/>
  <c r="AM309" i="1"/>
  <c r="AK309" i="1"/>
  <c r="AJ309" i="1"/>
  <c r="AI309" i="1"/>
  <c r="AH309" i="1"/>
  <c r="AG309" i="1"/>
  <c r="AE309" i="1"/>
  <c r="AD309" i="1"/>
  <c r="AC309" i="1"/>
  <c r="AB309" i="1"/>
  <c r="AF309" i="1" s="1"/>
  <c r="Z309" i="1"/>
  <c r="W309" i="1"/>
  <c r="X309" i="1" s="1"/>
  <c r="U309" i="1"/>
  <c r="P309" i="1"/>
  <c r="N309" i="1"/>
  <c r="M309" i="1"/>
  <c r="AK308" i="1"/>
  <c r="AJ308" i="1"/>
  <c r="AI308" i="1"/>
  <c r="AH308" i="1"/>
  <c r="AG308" i="1"/>
  <c r="AC308" i="1"/>
  <c r="AB308" i="1"/>
  <c r="Z308" i="1"/>
  <c r="W308" i="1"/>
  <c r="X308" i="1" s="1"/>
  <c r="U308" i="1"/>
  <c r="P308" i="1"/>
  <c r="N308" i="1"/>
  <c r="M308" i="1"/>
  <c r="AK307" i="1"/>
  <c r="AJ307" i="1"/>
  <c r="AI307" i="1"/>
  <c r="AH307" i="1"/>
  <c r="AG307" i="1"/>
  <c r="AE307" i="1"/>
  <c r="AD307" i="1"/>
  <c r="AC307" i="1"/>
  <c r="X307" i="1" s="1"/>
  <c r="AB307" i="1"/>
  <c r="AF307" i="1" s="1"/>
  <c r="Z307" i="1"/>
  <c r="W307" i="1"/>
  <c r="U307" i="1"/>
  <c r="P307" i="1"/>
  <c r="N307" i="1"/>
  <c r="M307" i="1"/>
  <c r="AK306" i="1"/>
  <c r="AJ306" i="1"/>
  <c r="AI306" i="1"/>
  <c r="AH306" i="1"/>
  <c r="AG306" i="1"/>
  <c r="AC306" i="1"/>
  <c r="AB306" i="1"/>
  <c r="Z306" i="1"/>
  <c r="W306" i="1"/>
  <c r="X306" i="1" s="1"/>
  <c r="U306" i="1"/>
  <c r="P306" i="1"/>
  <c r="N306" i="1"/>
  <c r="M306" i="1"/>
  <c r="AK305" i="1"/>
  <c r="AJ305" i="1"/>
  <c r="AI305" i="1"/>
  <c r="AH305" i="1"/>
  <c r="AG305" i="1"/>
  <c r="AM305" i="1" s="1"/>
  <c r="AF305" i="1"/>
  <c r="AE305" i="1"/>
  <c r="AD305" i="1"/>
  <c r="AC305" i="1"/>
  <c r="AB305" i="1"/>
  <c r="Z305" i="1"/>
  <c r="W305" i="1"/>
  <c r="X305" i="1" s="1"/>
  <c r="U305" i="1"/>
  <c r="P305" i="1"/>
  <c r="N305" i="1"/>
  <c r="M305" i="1"/>
  <c r="AK304" i="1"/>
  <c r="AJ304" i="1"/>
  <c r="AI304" i="1"/>
  <c r="AH304" i="1"/>
  <c r="AG304" i="1"/>
  <c r="AC304" i="1"/>
  <c r="AB304" i="1"/>
  <c r="Z304" i="1"/>
  <c r="W304" i="1"/>
  <c r="U304" i="1"/>
  <c r="P304" i="1"/>
  <c r="N304" i="1"/>
  <c r="M304" i="1"/>
  <c r="AK303" i="1"/>
  <c r="AJ303" i="1"/>
  <c r="AI303" i="1"/>
  <c r="AH303" i="1"/>
  <c r="AG303" i="1"/>
  <c r="AE303" i="1"/>
  <c r="AD303" i="1"/>
  <c r="AC303" i="1"/>
  <c r="X303" i="1" s="1"/>
  <c r="AB303" i="1"/>
  <c r="AF303" i="1" s="1"/>
  <c r="Z303" i="1"/>
  <c r="W303" i="1"/>
  <c r="U303" i="1"/>
  <c r="P303" i="1"/>
  <c r="N303" i="1"/>
  <c r="M303" i="1"/>
  <c r="AK302" i="1"/>
  <c r="AJ302" i="1"/>
  <c r="AI302" i="1"/>
  <c r="AH302" i="1"/>
  <c r="AG302" i="1"/>
  <c r="AC302" i="1"/>
  <c r="AB302" i="1"/>
  <c r="Z302" i="1"/>
  <c r="W302" i="1"/>
  <c r="X302" i="1" s="1"/>
  <c r="U302" i="1"/>
  <c r="P302" i="1"/>
  <c r="N302" i="1"/>
  <c r="M302" i="1"/>
  <c r="AK301" i="1"/>
  <c r="AJ301" i="1"/>
  <c r="AI301" i="1"/>
  <c r="AH301" i="1"/>
  <c r="AG301" i="1"/>
  <c r="AM301" i="1" s="1"/>
  <c r="AF301" i="1"/>
  <c r="AE301" i="1"/>
  <c r="AD301" i="1"/>
  <c r="AC301" i="1"/>
  <c r="AB301" i="1"/>
  <c r="Z301" i="1"/>
  <c r="W301" i="1"/>
  <c r="X301" i="1" s="1"/>
  <c r="U301" i="1"/>
  <c r="P301" i="1"/>
  <c r="N301" i="1"/>
  <c r="M301" i="1"/>
  <c r="AK300" i="1"/>
  <c r="AJ300" i="1"/>
  <c r="AI300" i="1"/>
  <c r="AH300" i="1"/>
  <c r="AG300" i="1"/>
  <c r="AC300" i="1"/>
  <c r="AB300" i="1"/>
  <c r="Z300" i="1"/>
  <c r="W300" i="1"/>
  <c r="U300" i="1"/>
  <c r="P300" i="1"/>
  <c r="N300" i="1"/>
  <c r="M300" i="1"/>
  <c r="AK299" i="1"/>
  <c r="AJ299" i="1"/>
  <c r="AI299" i="1"/>
  <c r="AH299" i="1"/>
  <c r="AG299" i="1"/>
  <c r="AE299" i="1"/>
  <c r="AD299" i="1"/>
  <c r="AC299" i="1"/>
  <c r="X299" i="1" s="1"/>
  <c r="AB299" i="1"/>
  <c r="AF299" i="1" s="1"/>
  <c r="Z299" i="1"/>
  <c r="W299" i="1"/>
  <c r="U299" i="1"/>
  <c r="P299" i="1"/>
  <c r="N299" i="1"/>
  <c r="M299" i="1"/>
  <c r="AK298" i="1"/>
  <c r="AJ298" i="1"/>
  <c r="AI298" i="1"/>
  <c r="AH298" i="1"/>
  <c r="AG298" i="1"/>
  <c r="AC298" i="1"/>
  <c r="AB298" i="1"/>
  <c r="Z298" i="1"/>
  <c r="W298" i="1"/>
  <c r="X298" i="1" s="1"/>
  <c r="U298" i="1"/>
  <c r="P298" i="1"/>
  <c r="N298" i="1"/>
  <c r="M298" i="1"/>
  <c r="AK297" i="1"/>
  <c r="AJ297" i="1"/>
  <c r="AI297" i="1"/>
  <c r="AH297" i="1"/>
  <c r="AG297" i="1"/>
  <c r="AM297" i="1" s="1"/>
  <c r="AF297" i="1"/>
  <c r="AE297" i="1"/>
  <c r="AD297" i="1"/>
  <c r="AC297" i="1"/>
  <c r="AB297" i="1"/>
  <c r="Z297" i="1"/>
  <c r="W297" i="1"/>
  <c r="X297" i="1" s="1"/>
  <c r="U297" i="1"/>
  <c r="P297" i="1"/>
  <c r="N297" i="1"/>
  <c r="M297" i="1"/>
  <c r="AK296" i="1"/>
  <c r="AJ296" i="1"/>
  <c r="AI296" i="1"/>
  <c r="AH296" i="1"/>
  <c r="AG296" i="1"/>
  <c r="AC296" i="1"/>
  <c r="AB296" i="1"/>
  <c r="Z296" i="1"/>
  <c r="W296" i="1"/>
  <c r="U296" i="1"/>
  <c r="P296" i="1"/>
  <c r="N296" i="1"/>
  <c r="M296" i="1"/>
  <c r="AK295" i="1"/>
  <c r="AJ295" i="1"/>
  <c r="AI295" i="1"/>
  <c r="AH295" i="1"/>
  <c r="AG295" i="1"/>
  <c r="AE295" i="1"/>
  <c r="AD295" i="1"/>
  <c r="AC295" i="1"/>
  <c r="X295" i="1" s="1"/>
  <c r="AB295" i="1"/>
  <c r="AF295" i="1" s="1"/>
  <c r="Z295" i="1"/>
  <c r="W295" i="1"/>
  <c r="U295" i="1"/>
  <c r="P295" i="1"/>
  <c r="N295" i="1"/>
  <c r="M295" i="1"/>
  <c r="AK294" i="1"/>
  <c r="AJ294" i="1"/>
  <c r="AI294" i="1"/>
  <c r="AH294" i="1"/>
  <c r="AG294" i="1"/>
  <c r="AC294" i="1"/>
  <c r="AB294" i="1"/>
  <c r="Z294" i="1"/>
  <c r="W294" i="1"/>
  <c r="X294" i="1" s="1"/>
  <c r="U294" i="1"/>
  <c r="P294" i="1"/>
  <c r="N294" i="1"/>
  <c r="M294" i="1"/>
  <c r="AK293" i="1"/>
  <c r="AJ293" i="1"/>
  <c r="AI293" i="1"/>
  <c r="AH293" i="1"/>
  <c r="AG293" i="1"/>
  <c r="AM293" i="1" s="1"/>
  <c r="AF293" i="1"/>
  <c r="AE293" i="1"/>
  <c r="AD293" i="1"/>
  <c r="AC293" i="1"/>
  <c r="AB293" i="1"/>
  <c r="Z293" i="1"/>
  <c r="W293" i="1"/>
  <c r="X293" i="1" s="1"/>
  <c r="U293" i="1"/>
  <c r="P293" i="1"/>
  <c r="N293" i="1"/>
  <c r="M293" i="1"/>
  <c r="AK292" i="1"/>
  <c r="AJ292" i="1"/>
  <c r="AI292" i="1"/>
  <c r="AH292" i="1"/>
  <c r="AG292" i="1"/>
  <c r="AC292" i="1"/>
  <c r="AB292" i="1"/>
  <c r="Z292" i="1"/>
  <c r="W292" i="1"/>
  <c r="U292" i="1"/>
  <c r="P292" i="1"/>
  <c r="N292" i="1"/>
  <c r="M292" i="1"/>
  <c r="AK291" i="1"/>
  <c r="AJ291" i="1"/>
  <c r="AI291" i="1"/>
  <c r="AH291" i="1"/>
  <c r="AG291" i="1"/>
  <c r="AE291" i="1"/>
  <c r="AD291" i="1"/>
  <c r="AC291" i="1"/>
  <c r="X291" i="1" s="1"/>
  <c r="AB291" i="1"/>
  <c r="AF291" i="1" s="1"/>
  <c r="Z291" i="1"/>
  <c r="W291" i="1"/>
  <c r="U291" i="1"/>
  <c r="P291" i="1"/>
  <c r="N291" i="1"/>
  <c r="M291" i="1"/>
  <c r="AK290" i="1"/>
  <c r="AJ290" i="1"/>
  <c r="AI290" i="1"/>
  <c r="AH290" i="1"/>
  <c r="AG290" i="1"/>
  <c r="AC290" i="1"/>
  <c r="AB290" i="1"/>
  <c r="Z290" i="1"/>
  <c r="W290" i="1"/>
  <c r="U290" i="1"/>
  <c r="P290" i="1"/>
  <c r="N290" i="1"/>
  <c r="M290" i="1"/>
  <c r="AM289" i="1"/>
  <c r="AK289" i="1"/>
  <c r="AJ289" i="1"/>
  <c r="AI289" i="1"/>
  <c r="AH289" i="1"/>
  <c r="AG289" i="1"/>
  <c r="AF289" i="1"/>
  <c r="AE289" i="1"/>
  <c r="AD289" i="1"/>
  <c r="AC289" i="1"/>
  <c r="AB289" i="1"/>
  <c r="Z289" i="1"/>
  <c r="W289" i="1"/>
  <c r="X289" i="1" s="1"/>
  <c r="U289" i="1"/>
  <c r="P289" i="1"/>
  <c r="N289" i="1"/>
  <c r="M289" i="1"/>
  <c r="AK288" i="1"/>
  <c r="AJ288" i="1"/>
  <c r="AI288" i="1"/>
  <c r="AH288" i="1"/>
  <c r="AG288" i="1"/>
  <c r="AC288" i="1"/>
  <c r="AB288" i="1"/>
  <c r="Z288" i="1"/>
  <c r="W288" i="1"/>
  <c r="U288" i="1"/>
  <c r="P288" i="1"/>
  <c r="N288" i="1"/>
  <c r="M288" i="1"/>
  <c r="AK287" i="1"/>
  <c r="AJ287" i="1"/>
  <c r="AI287" i="1"/>
  <c r="AH287" i="1"/>
  <c r="AG287" i="1"/>
  <c r="AE287" i="1"/>
  <c r="AD287" i="1"/>
  <c r="AC287" i="1"/>
  <c r="X287" i="1" s="1"/>
  <c r="AB287" i="1"/>
  <c r="AF287" i="1" s="1"/>
  <c r="Z287" i="1"/>
  <c r="W287" i="1"/>
  <c r="U287" i="1"/>
  <c r="P287" i="1"/>
  <c r="N287" i="1"/>
  <c r="M287" i="1"/>
  <c r="AK286" i="1"/>
  <c r="AJ286" i="1"/>
  <c r="AI286" i="1"/>
  <c r="AH286" i="1"/>
  <c r="AG286" i="1"/>
  <c r="AC286" i="1"/>
  <c r="AB286" i="1"/>
  <c r="Z286" i="1"/>
  <c r="W286" i="1"/>
  <c r="U286" i="1"/>
  <c r="P286" i="1"/>
  <c r="N286" i="1"/>
  <c r="M286" i="1"/>
  <c r="AM285" i="1"/>
  <c r="AK285" i="1"/>
  <c r="AJ285" i="1"/>
  <c r="AI285" i="1"/>
  <c r="AH285" i="1"/>
  <c r="AG285" i="1"/>
  <c r="AF285" i="1"/>
  <c r="AE285" i="1"/>
  <c r="AD285" i="1"/>
  <c r="AC285" i="1"/>
  <c r="AB285" i="1"/>
  <c r="Z285" i="1"/>
  <c r="W285" i="1"/>
  <c r="X285" i="1" s="1"/>
  <c r="U285" i="1"/>
  <c r="P285" i="1"/>
  <c r="N285" i="1"/>
  <c r="M285" i="1"/>
  <c r="AK284" i="1"/>
  <c r="AJ284" i="1"/>
  <c r="AI284" i="1"/>
  <c r="AH284" i="1"/>
  <c r="AG284" i="1"/>
  <c r="AC284" i="1"/>
  <c r="AB284" i="1"/>
  <c r="Z284" i="1"/>
  <c r="W284" i="1"/>
  <c r="U284" i="1"/>
  <c r="P284" i="1"/>
  <c r="N284" i="1"/>
  <c r="M284" i="1"/>
  <c r="AK283" i="1"/>
  <c r="AJ283" i="1"/>
  <c r="AI283" i="1"/>
  <c r="AH283" i="1"/>
  <c r="AG283" i="1"/>
  <c r="AE283" i="1"/>
  <c r="AD283" i="1"/>
  <c r="AC283" i="1"/>
  <c r="X283" i="1" s="1"/>
  <c r="AB283" i="1"/>
  <c r="AF283" i="1" s="1"/>
  <c r="Z283" i="1"/>
  <c r="W283" i="1"/>
  <c r="U283" i="1"/>
  <c r="P283" i="1"/>
  <c r="N283" i="1"/>
  <c r="M283" i="1"/>
  <c r="AK282" i="1"/>
  <c r="AJ282" i="1"/>
  <c r="AI282" i="1"/>
  <c r="AH282" i="1"/>
  <c r="AG282" i="1"/>
  <c r="AC282" i="1"/>
  <c r="AB282" i="1"/>
  <c r="Z282" i="1"/>
  <c r="W282" i="1"/>
  <c r="U282" i="1"/>
  <c r="P282" i="1"/>
  <c r="N282" i="1"/>
  <c r="M282" i="1"/>
  <c r="AM281" i="1"/>
  <c r="AK281" i="1"/>
  <c r="AJ281" i="1"/>
  <c r="AI281" i="1"/>
  <c r="AH281" i="1"/>
  <c r="AG281" i="1"/>
  <c r="AF281" i="1"/>
  <c r="AE281" i="1"/>
  <c r="AD281" i="1"/>
  <c r="AC281" i="1"/>
  <c r="AB281" i="1"/>
  <c r="Z281" i="1"/>
  <c r="W281" i="1"/>
  <c r="X281" i="1" s="1"/>
  <c r="U281" i="1"/>
  <c r="P281" i="1"/>
  <c r="N281" i="1"/>
  <c r="M281" i="1"/>
  <c r="AK280" i="1"/>
  <c r="AJ280" i="1"/>
  <c r="AI280" i="1"/>
  <c r="AH280" i="1"/>
  <c r="AG280" i="1"/>
  <c r="AC280" i="1"/>
  <c r="AB280" i="1"/>
  <c r="Z280" i="1"/>
  <c r="W280" i="1"/>
  <c r="U280" i="1"/>
  <c r="P280" i="1"/>
  <c r="N280" i="1"/>
  <c r="M280" i="1"/>
  <c r="AK279" i="1"/>
  <c r="AJ279" i="1"/>
  <c r="AI279" i="1"/>
  <c r="AH279" i="1"/>
  <c r="AG279" i="1"/>
  <c r="AE279" i="1"/>
  <c r="AD279" i="1"/>
  <c r="AC279" i="1"/>
  <c r="X279" i="1" s="1"/>
  <c r="AB279" i="1"/>
  <c r="AF279" i="1" s="1"/>
  <c r="Z279" i="1"/>
  <c r="W279" i="1"/>
  <c r="U279" i="1"/>
  <c r="P279" i="1"/>
  <c r="N279" i="1"/>
  <c r="M279" i="1"/>
  <c r="AK278" i="1"/>
  <c r="AJ278" i="1"/>
  <c r="AI278" i="1"/>
  <c r="AH278" i="1"/>
  <c r="AG278" i="1"/>
  <c r="AC278" i="1"/>
  <c r="AB278" i="1"/>
  <c r="Z278" i="1"/>
  <c r="W278" i="1"/>
  <c r="U278" i="1"/>
  <c r="P278" i="1"/>
  <c r="N278" i="1"/>
  <c r="M278" i="1"/>
  <c r="AK277" i="1"/>
  <c r="AJ277" i="1"/>
  <c r="AI277" i="1"/>
  <c r="AH277" i="1"/>
  <c r="AG277" i="1"/>
  <c r="AF277" i="1"/>
  <c r="AE277" i="1"/>
  <c r="AD277" i="1"/>
  <c r="AC277" i="1"/>
  <c r="AM277" i="1" s="1"/>
  <c r="AB277" i="1"/>
  <c r="Z277" i="1"/>
  <c r="W277" i="1"/>
  <c r="X277" i="1" s="1"/>
  <c r="U277" i="1"/>
  <c r="P277" i="1"/>
  <c r="N277" i="1"/>
  <c r="M277" i="1"/>
  <c r="AK276" i="1"/>
  <c r="AJ276" i="1"/>
  <c r="AI276" i="1"/>
  <c r="AH276" i="1"/>
  <c r="AG276" i="1"/>
  <c r="AF276" i="1"/>
  <c r="AE276" i="1"/>
  <c r="AC276" i="1"/>
  <c r="AB276" i="1"/>
  <c r="Z276" i="1"/>
  <c r="W276" i="1"/>
  <c r="U276" i="1"/>
  <c r="P276" i="1"/>
  <c r="N276" i="1"/>
  <c r="M276" i="1"/>
  <c r="AK275" i="1"/>
  <c r="AJ275" i="1"/>
  <c r="AI275" i="1"/>
  <c r="AH275" i="1"/>
  <c r="AG275" i="1"/>
  <c r="AE275" i="1"/>
  <c r="AD275" i="1"/>
  <c r="AC275" i="1"/>
  <c r="AM275" i="1" s="1"/>
  <c r="AB275" i="1"/>
  <c r="AF275" i="1" s="1"/>
  <c r="Z275" i="1"/>
  <c r="W275" i="1"/>
  <c r="X275" i="1" s="1"/>
  <c r="U275" i="1"/>
  <c r="P275" i="1"/>
  <c r="N275" i="1"/>
  <c r="M275" i="1"/>
  <c r="AK274" i="1"/>
  <c r="AJ274" i="1"/>
  <c r="AI274" i="1"/>
  <c r="AH274" i="1"/>
  <c r="AG274" i="1"/>
  <c r="AE274" i="1"/>
  <c r="AC274" i="1"/>
  <c r="AB274" i="1"/>
  <c r="AF274" i="1" s="1"/>
  <c r="Z274" i="1"/>
  <c r="W274" i="1"/>
  <c r="U274" i="1"/>
  <c r="P274" i="1"/>
  <c r="N274" i="1"/>
  <c r="M274" i="1"/>
  <c r="AM273" i="1"/>
  <c r="AK273" i="1"/>
  <c r="AJ273" i="1"/>
  <c r="AI273" i="1"/>
  <c r="AH273" i="1"/>
  <c r="AG273" i="1"/>
  <c r="AF273" i="1"/>
  <c r="AE273" i="1"/>
  <c r="AD273" i="1"/>
  <c r="AC273" i="1"/>
  <c r="AB273" i="1"/>
  <c r="Z273" i="1"/>
  <c r="X273" i="1"/>
  <c r="W273" i="1"/>
  <c r="U273" i="1"/>
  <c r="P273" i="1"/>
  <c r="N273" i="1"/>
  <c r="M273" i="1"/>
  <c r="AK272" i="1"/>
  <c r="AJ272" i="1"/>
  <c r="AI272" i="1"/>
  <c r="AH272" i="1"/>
  <c r="AG272" i="1"/>
  <c r="AF272" i="1"/>
  <c r="AE272" i="1"/>
  <c r="AC272" i="1"/>
  <c r="AB272" i="1"/>
  <c r="Z272" i="1"/>
  <c r="W272" i="1"/>
  <c r="X272" i="1" s="1"/>
  <c r="U272" i="1"/>
  <c r="P272" i="1"/>
  <c r="N272" i="1"/>
  <c r="M272" i="1"/>
  <c r="AK271" i="1"/>
  <c r="AJ271" i="1"/>
  <c r="AI271" i="1"/>
  <c r="AH271" i="1"/>
  <c r="AG271" i="1"/>
  <c r="AE271" i="1"/>
  <c r="AD271" i="1"/>
  <c r="AC271" i="1"/>
  <c r="AM271" i="1" s="1"/>
  <c r="AB271" i="1"/>
  <c r="AF271" i="1" s="1"/>
  <c r="Z271" i="1"/>
  <c r="X271" i="1"/>
  <c r="W271" i="1"/>
  <c r="U271" i="1"/>
  <c r="P271" i="1"/>
  <c r="N271" i="1"/>
  <c r="M271" i="1"/>
  <c r="AK270" i="1"/>
  <c r="AJ270" i="1"/>
  <c r="AI270" i="1"/>
  <c r="AH270" i="1"/>
  <c r="AG270" i="1"/>
  <c r="AF270" i="1"/>
  <c r="AE270" i="1"/>
  <c r="AC270" i="1"/>
  <c r="AB270" i="1"/>
  <c r="Z270" i="1"/>
  <c r="W270" i="1"/>
  <c r="X270" i="1" s="1"/>
  <c r="U270" i="1"/>
  <c r="P270" i="1"/>
  <c r="N270" i="1"/>
  <c r="M270" i="1"/>
  <c r="AK269" i="1"/>
  <c r="AJ269" i="1"/>
  <c r="AI269" i="1"/>
  <c r="AH269" i="1"/>
  <c r="AG269" i="1"/>
  <c r="AF269" i="1"/>
  <c r="AE269" i="1"/>
  <c r="AD269" i="1"/>
  <c r="AC269" i="1"/>
  <c r="AB269" i="1"/>
  <c r="Z269" i="1"/>
  <c r="W269" i="1"/>
  <c r="X269" i="1" s="1"/>
  <c r="U269" i="1"/>
  <c r="P269" i="1"/>
  <c r="N269" i="1"/>
  <c r="M269" i="1"/>
  <c r="AK268" i="1"/>
  <c r="AJ268" i="1"/>
  <c r="AI268" i="1"/>
  <c r="AH268" i="1"/>
  <c r="AG268" i="1"/>
  <c r="AF268" i="1"/>
  <c r="AE268" i="1"/>
  <c r="AC268" i="1"/>
  <c r="AB268" i="1"/>
  <c r="Z268" i="1"/>
  <c r="W268" i="1"/>
  <c r="U268" i="1"/>
  <c r="P268" i="1"/>
  <c r="N268" i="1"/>
  <c r="M268" i="1"/>
  <c r="AK267" i="1"/>
  <c r="AJ267" i="1"/>
  <c r="AI267" i="1"/>
  <c r="AH267" i="1"/>
  <c r="AG267" i="1"/>
  <c r="AE267" i="1"/>
  <c r="AD267" i="1"/>
  <c r="AC267" i="1"/>
  <c r="AB267" i="1"/>
  <c r="AF267" i="1" s="1"/>
  <c r="Z267" i="1"/>
  <c r="W267" i="1"/>
  <c r="X267" i="1" s="1"/>
  <c r="U267" i="1"/>
  <c r="P267" i="1"/>
  <c r="N267" i="1"/>
  <c r="M267" i="1"/>
  <c r="AK266" i="1"/>
  <c r="AJ266" i="1"/>
  <c r="AI266" i="1"/>
  <c r="AH266" i="1"/>
  <c r="AG266" i="1"/>
  <c r="AF266" i="1"/>
  <c r="AE266" i="1"/>
  <c r="AC266" i="1"/>
  <c r="AB266" i="1"/>
  <c r="Z266" i="1"/>
  <c r="W266" i="1"/>
  <c r="U266" i="1"/>
  <c r="P266" i="1"/>
  <c r="N266" i="1"/>
  <c r="M266" i="1"/>
  <c r="AK265" i="1"/>
  <c r="AJ265" i="1"/>
  <c r="AI265" i="1"/>
  <c r="AH265" i="1"/>
  <c r="AG265" i="1"/>
  <c r="AE265" i="1"/>
  <c r="AD265" i="1"/>
  <c r="AC265" i="1"/>
  <c r="AB265" i="1"/>
  <c r="AF265" i="1" s="1"/>
  <c r="Z265" i="1"/>
  <c r="W265" i="1"/>
  <c r="X265" i="1" s="1"/>
  <c r="U265" i="1"/>
  <c r="P265" i="1"/>
  <c r="N265" i="1"/>
  <c r="M265" i="1"/>
  <c r="AK264" i="1"/>
  <c r="AJ264" i="1"/>
  <c r="AI264" i="1"/>
  <c r="AH264" i="1"/>
  <c r="AG264" i="1"/>
  <c r="AF264" i="1"/>
  <c r="AE264" i="1"/>
  <c r="AC264" i="1"/>
  <c r="AB264" i="1"/>
  <c r="Z264" i="1"/>
  <c r="W264" i="1"/>
  <c r="U264" i="1"/>
  <c r="P264" i="1"/>
  <c r="N264" i="1"/>
  <c r="M264" i="1"/>
  <c r="AK263" i="1"/>
  <c r="AJ263" i="1"/>
  <c r="AI263" i="1"/>
  <c r="AH263" i="1"/>
  <c r="AG263" i="1"/>
  <c r="AE263" i="1"/>
  <c r="AC263" i="1"/>
  <c r="AB263" i="1"/>
  <c r="AF263" i="1" s="1"/>
  <c r="Z263" i="1"/>
  <c r="W263" i="1"/>
  <c r="X263" i="1" s="1"/>
  <c r="U263" i="1"/>
  <c r="P263" i="1"/>
  <c r="N263" i="1"/>
  <c r="M263" i="1"/>
  <c r="AK262" i="1"/>
  <c r="AJ262" i="1"/>
  <c r="AI262" i="1"/>
  <c r="AH262" i="1"/>
  <c r="AG262" i="1"/>
  <c r="AE262" i="1"/>
  <c r="AC262" i="1"/>
  <c r="AB262" i="1"/>
  <c r="AF262" i="1" s="1"/>
  <c r="Z262" i="1"/>
  <c r="W262" i="1"/>
  <c r="X262" i="1" s="1"/>
  <c r="U262" i="1"/>
  <c r="P262" i="1"/>
  <c r="N262" i="1"/>
  <c r="M262" i="1"/>
  <c r="AK261" i="1"/>
  <c r="AJ261" i="1"/>
  <c r="AI261" i="1"/>
  <c r="AH261" i="1"/>
  <c r="AG261" i="1"/>
  <c r="AC261" i="1"/>
  <c r="AB261" i="1"/>
  <c r="AF261" i="1" s="1"/>
  <c r="Z261" i="1"/>
  <c r="W261" i="1"/>
  <c r="U261" i="1"/>
  <c r="P261" i="1"/>
  <c r="N261" i="1"/>
  <c r="M261" i="1"/>
  <c r="AK260" i="1"/>
  <c r="AJ260" i="1"/>
  <c r="AI260" i="1"/>
  <c r="AH260" i="1"/>
  <c r="AG260" i="1"/>
  <c r="AE260" i="1"/>
  <c r="AD260" i="1"/>
  <c r="AC260" i="1"/>
  <c r="AM260" i="1" s="1"/>
  <c r="AB260" i="1"/>
  <c r="AF260" i="1" s="1"/>
  <c r="Z260" i="1"/>
  <c r="W260" i="1"/>
  <c r="U260" i="1"/>
  <c r="P260" i="1"/>
  <c r="N260" i="1"/>
  <c r="M260" i="1"/>
  <c r="AK259" i="1"/>
  <c r="AJ259" i="1"/>
  <c r="AI259" i="1"/>
  <c r="AH259" i="1"/>
  <c r="AG259" i="1"/>
  <c r="AF259" i="1"/>
  <c r="AE259" i="1"/>
  <c r="AC259" i="1"/>
  <c r="AB259" i="1"/>
  <c r="AM259" i="1" s="1"/>
  <c r="Z259" i="1"/>
  <c r="W259" i="1"/>
  <c r="X259" i="1" s="1"/>
  <c r="U259" i="1"/>
  <c r="P259" i="1"/>
  <c r="N259" i="1"/>
  <c r="M259" i="1"/>
  <c r="AK258" i="1"/>
  <c r="AJ258" i="1"/>
  <c r="AI258" i="1"/>
  <c r="AH258" i="1"/>
  <c r="AG258" i="1"/>
  <c r="AE258" i="1"/>
  <c r="AC258" i="1"/>
  <c r="AB258" i="1"/>
  <c r="AF258" i="1" s="1"/>
  <c r="Z258" i="1"/>
  <c r="W258" i="1"/>
  <c r="X258" i="1" s="1"/>
  <c r="U258" i="1"/>
  <c r="P258" i="1"/>
  <c r="N258" i="1"/>
  <c r="M258" i="1"/>
  <c r="AK257" i="1"/>
  <c r="AJ257" i="1"/>
  <c r="AI257" i="1"/>
  <c r="AH257" i="1"/>
  <c r="AG257" i="1"/>
  <c r="AC257" i="1"/>
  <c r="AB257" i="1"/>
  <c r="AF257" i="1" s="1"/>
  <c r="Z257" i="1"/>
  <c r="W257" i="1"/>
  <c r="U257" i="1"/>
  <c r="P257" i="1"/>
  <c r="N257" i="1"/>
  <c r="M257" i="1"/>
  <c r="AK256" i="1"/>
  <c r="AJ256" i="1"/>
  <c r="AI256" i="1"/>
  <c r="AH256" i="1"/>
  <c r="AG256" i="1"/>
  <c r="AE256" i="1"/>
  <c r="AD256" i="1"/>
  <c r="AC256" i="1"/>
  <c r="AB256" i="1"/>
  <c r="AF256" i="1" s="1"/>
  <c r="Z256" i="1"/>
  <c r="W256" i="1"/>
  <c r="U256" i="1"/>
  <c r="P256" i="1"/>
  <c r="N256" i="1"/>
  <c r="M256" i="1"/>
  <c r="AK255" i="1"/>
  <c r="AJ255" i="1"/>
  <c r="AI255" i="1"/>
  <c r="AH255" i="1"/>
  <c r="AG255" i="1"/>
  <c r="AF255" i="1"/>
  <c r="AE255" i="1"/>
  <c r="AC255" i="1"/>
  <c r="AB255" i="1"/>
  <c r="Z255" i="1"/>
  <c r="W255" i="1"/>
  <c r="X255" i="1" s="1"/>
  <c r="U255" i="1"/>
  <c r="P255" i="1"/>
  <c r="N255" i="1"/>
  <c r="M255" i="1"/>
  <c r="AK254" i="1"/>
  <c r="AJ254" i="1"/>
  <c r="AI254" i="1"/>
  <c r="AH254" i="1"/>
  <c r="AG254" i="1"/>
  <c r="AE254" i="1"/>
  <c r="AC254" i="1"/>
  <c r="AB254" i="1"/>
  <c r="AF254" i="1" s="1"/>
  <c r="Z254" i="1"/>
  <c r="W254" i="1"/>
  <c r="X254" i="1" s="1"/>
  <c r="U254" i="1"/>
  <c r="P254" i="1"/>
  <c r="N254" i="1"/>
  <c r="M254" i="1"/>
  <c r="AK253" i="1"/>
  <c r="AJ253" i="1"/>
  <c r="AI253" i="1"/>
  <c r="AH253" i="1"/>
  <c r="AG253" i="1"/>
  <c r="AC253" i="1"/>
  <c r="AB253" i="1"/>
  <c r="AF253" i="1" s="1"/>
  <c r="Z253" i="1"/>
  <c r="W253" i="1"/>
  <c r="U253" i="1"/>
  <c r="P253" i="1"/>
  <c r="N253" i="1"/>
  <c r="M253" i="1"/>
  <c r="AK252" i="1"/>
  <c r="AJ252" i="1"/>
  <c r="AI252" i="1"/>
  <c r="AH252" i="1"/>
  <c r="AG252" i="1"/>
  <c r="AE252" i="1"/>
  <c r="AD252" i="1"/>
  <c r="AC252" i="1"/>
  <c r="AM252" i="1" s="1"/>
  <c r="AB252" i="1"/>
  <c r="AF252" i="1" s="1"/>
  <c r="Z252" i="1"/>
  <c r="W252" i="1"/>
  <c r="U252" i="1"/>
  <c r="P252" i="1"/>
  <c r="N252" i="1"/>
  <c r="M252" i="1"/>
  <c r="AK251" i="1"/>
  <c r="AJ251" i="1"/>
  <c r="AI251" i="1"/>
  <c r="AH251" i="1"/>
  <c r="AG251" i="1"/>
  <c r="AF251" i="1"/>
  <c r="AE251" i="1"/>
  <c r="AC251" i="1"/>
  <c r="AB251" i="1"/>
  <c r="AM251" i="1" s="1"/>
  <c r="Z251" i="1"/>
  <c r="W251" i="1"/>
  <c r="X251" i="1" s="1"/>
  <c r="U251" i="1"/>
  <c r="P251" i="1"/>
  <c r="N251" i="1"/>
  <c r="M251" i="1"/>
  <c r="AK250" i="1"/>
  <c r="AJ250" i="1"/>
  <c r="AI250" i="1"/>
  <c r="AH250" i="1"/>
  <c r="AG250" i="1"/>
  <c r="AE250" i="1"/>
  <c r="AC250" i="1"/>
  <c r="AB250" i="1"/>
  <c r="AF250" i="1" s="1"/>
  <c r="Z250" i="1"/>
  <c r="W250" i="1"/>
  <c r="X250" i="1" s="1"/>
  <c r="U250" i="1"/>
  <c r="P250" i="1"/>
  <c r="N250" i="1"/>
  <c r="M250" i="1"/>
  <c r="AK249" i="1"/>
  <c r="AJ249" i="1"/>
  <c r="AI249" i="1"/>
  <c r="AH249" i="1"/>
  <c r="AG249" i="1"/>
  <c r="AC249" i="1"/>
  <c r="AB249" i="1"/>
  <c r="AF249" i="1" s="1"/>
  <c r="Z249" i="1"/>
  <c r="W249" i="1"/>
  <c r="X249" i="1" s="1"/>
  <c r="U249" i="1"/>
  <c r="P249" i="1"/>
  <c r="N249" i="1"/>
  <c r="M249" i="1"/>
  <c r="AK248" i="1"/>
  <c r="AJ248" i="1"/>
  <c r="AI248" i="1"/>
  <c r="AH248" i="1"/>
  <c r="AG248" i="1"/>
  <c r="AE248" i="1"/>
  <c r="AD248" i="1"/>
  <c r="AC248" i="1"/>
  <c r="AM248" i="1" s="1"/>
  <c r="AB248" i="1"/>
  <c r="AF248" i="1" s="1"/>
  <c r="Z248" i="1"/>
  <c r="W248" i="1"/>
  <c r="U248" i="1"/>
  <c r="P248" i="1"/>
  <c r="N248" i="1"/>
  <c r="M248" i="1"/>
  <c r="AK247" i="1"/>
  <c r="AJ247" i="1"/>
  <c r="AI247" i="1"/>
  <c r="AH247" i="1"/>
  <c r="AG247" i="1"/>
  <c r="AF247" i="1"/>
  <c r="AE247" i="1"/>
  <c r="AC247" i="1"/>
  <c r="AB247" i="1"/>
  <c r="Z247" i="1"/>
  <c r="W247" i="1"/>
  <c r="X247" i="1" s="1"/>
  <c r="U247" i="1"/>
  <c r="P247" i="1"/>
  <c r="N247" i="1"/>
  <c r="M247" i="1"/>
  <c r="AK246" i="1"/>
  <c r="AJ246" i="1"/>
  <c r="AI246" i="1"/>
  <c r="AH246" i="1"/>
  <c r="AG246" i="1"/>
  <c r="AE246" i="1"/>
  <c r="AC246" i="1"/>
  <c r="AB246" i="1"/>
  <c r="AF246" i="1" s="1"/>
  <c r="Z246" i="1"/>
  <c r="W246" i="1"/>
  <c r="X246" i="1" s="1"/>
  <c r="U246" i="1"/>
  <c r="P246" i="1"/>
  <c r="N246" i="1"/>
  <c r="M246" i="1"/>
  <c r="AK245" i="1"/>
  <c r="AJ245" i="1"/>
  <c r="AI245" i="1"/>
  <c r="AH245" i="1"/>
  <c r="AG245" i="1"/>
  <c r="AC245" i="1"/>
  <c r="AB245" i="1"/>
  <c r="AF245" i="1" s="1"/>
  <c r="Z245" i="1"/>
  <c r="W245" i="1"/>
  <c r="U245" i="1"/>
  <c r="P245" i="1"/>
  <c r="N245" i="1"/>
  <c r="M245" i="1"/>
  <c r="AK244" i="1"/>
  <c r="AJ244" i="1"/>
  <c r="AI244" i="1"/>
  <c r="AH244" i="1"/>
  <c r="AG244" i="1"/>
  <c r="AE244" i="1"/>
  <c r="AD244" i="1"/>
  <c r="AC244" i="1"/>
  <c r="AB244" i="1"/>
  <c r="AF244" i="1" s="1"/>
  <c r="Z244" i="1"/>
  <c r="W244" i="1"/>
  <c r="X244" i="1" s="1"/>
  <c r="U244" i="1"/>
  <c r="P244" i="1"/>
  <c r="N244" i="1"/>
  <c r="M244" i="1"/>
  <c r="AK243" i="1"/>
  <c r="AJ243" i="1"/>
  <c r="AI243" i="1"/>
  <c r="AH243" i="1"/>
  <c r="AG243" i="1"/>
  <c r="AF243" i="1"/>
  <c r="AE243" i="1"/>
  <c r="AC243" i="1"/>
  <c r="AB243" i="1"/>
  <c r="Z243" i="1"/>
  <c r="W243" i="1"/>
  <c r="X243" i="1" s="1"/>
  <c r="U243" i="1"/>
  <c r="P243" i="1"/>
  <c r="N243" i="1"/>
  <c r="M243" i="1"/>
  <c r="AK242" i="1"/>
  <c r="AJ242" i="1"/>
  <c r="AI242" i="1"/>
  <c r="AH242" i="1"/>
  <c r="AG242" i="1"/>
  <c r="AE242" i="1"/>
  <c r="AC242" i="1"/>
  <c r="AB242" i="1"/>
  <c r="AF242" i="1" s="1"/>
  <c r="Z242" i="1"/>
  <c r="W242" i="1"/>
  <c r="X242" i="1" s="1"/>
  <c r="U242" i="1"/>
  <c r="P242" i="1"/>
  <c r="N242" i="1"/>
  <c r="M242" i="1"/>
  <c r="AK241" i="1"/>
  <c r="AJ241" i="1"/>
  <c r="AI241" i="1"/>
  <c r="AH241" i="1"/>
  <c r="AG241" i="1"/>
  <c r="AE241" i="1"/>
  <c r="AC241" i="1"/>
  <c r="AB241" i="1"/>
  <c r="AF241" i="1" s="1"/>
  <c r="Z241" i="1"/>
  <c r="W241" i="1"/>
  <c r="X241" i="1" s="1"/>
  <c r="U241" i="1"/>
  <c r="P241" i="1"/>
  <c r="N241" i="1"/>
  <c r="M241" i="1"/>
  <c r="AK240" i="1"/>
  <c r="AJ240" i="1"/>
  <c r="AI240" i="1"/>
  <c r="AH240" i="1"/>
  <c r="AG240" i="1"/>
  <c r="AE240" i="1"/>
  <c r="AD240" i="1"/>
  <c r="AC240" i="1"/>
  <c r="AM240" i="1" s="1"/>
  <c r="AB240" i="1"/>
  <c r="AF240" i="1" s="1"/>
  <c r="Z240" i="1"/>
  <c r="W240" i="1"/>
  <c r="X240" i="1" s="1"/>
  <c r="U240" i="1"/>
  <c r="P240" i="1"/>
  <c r="N240" i="1"/>
  <c r="M240" i="1"/>
  <c r="AK239" i="1"/>
  <c r="AJ239" i="1"/>
  <c r="AI239" i="1"/>
  <c r="AH239" i="1"/>
  <c r="AG239" i="1"/>
  <c r="AF239" i="1"/>
  <c r="AE239" i="1"/>
  <c r="AC239" i="1"/>
  <c r="AB239" i="1"/>
  <c r="AM239" i="1" s="1"/>
  <c r="Z239" i="1"/>
  <c r="W239" i="1"/>
  <c r="X239" i="1" s="1"/>
  <c r="U239" i="1"/>
  <c r="P239" i="1"/>
  <c r="N239" i="1"/>
  <c r="M239" i="1"/>
  <c r="AK238" i="1"/>
  <c r="AJ238" i="1"/>
  <c r="AI238" i="1"/>
  <c r="AH238" i="1"/>
  <c r="AG238" i="1"/>
  <c r="AE238" i="1"/>
  <c r="AC238" i="1"/>
  <c r="AB238" i="1"/>
  <c r="AF238" i="1" s="1"/>
  <c r="Z238" i="1"/>
  <c r="X238" i="1"/>
  <c r="W238" i="1"/>
  <c r="U238" i="1"/>
  <c r="P238" i="1"/>
  <c r="N238" i="1"/>
  <c r="M238" i="1"/>
  <c r="AK237" i="1"/>
  <c r="AJ237" i="1"/>
  <c r="AI237" i="1"/>
  <c r="AH237" i="1"/>
  <c r="AG237" i="1"/>
  <c r="AE237" i="1"/>
  <c r="AC237" i="1"/>
  <c r="AB237" i="1"/>
  <c r="Z237" i="1"/>
  <c r="W237" i="1"/>
  <c r="U237" i="1"/>
  <c r="P237" i="1"/>
  <c r="N237" i="1"/>
  <c r="M237" i="1"/>
  <c r="AK236" i="1"/>
  <c r="AJ236" i="1"/>
  <c r="AI236" i="1"/>
  <c r="AH236" i="1"/>
  <c r="AG236" i="1"/>
  <c r="AM236" i="1" s="1"/>
  <c r="AE236" i="1"/>
  <c r="AD236" i="1"/>
  <c r="AC236" i="1"/>
  <c r="AB236" i="1"/>
  <c r="AF236" i="1" s="1"/>
  <c r="Z236" i="1"/>
  <c r="W236" i="1"/>
  <c r="U236" i="1"/>
  <c r="P236" i="1"/>
  <c r="N236" i="1"/>
  <c r="M236" i="1"/>
  <c r="AK235" i="1"/>
  <c r="AJ235" i="1"/>
  <c r="AI235" i="1"/>
  <c r="AH235" i="1"/>
  <c r="AG235" i="1"/>
  <c r="AF235" i="1"/>
  <c r="AE235" i="1"/>
  <c r="AC235" i="1"/>
  <c r="AB235" i="1"/>
  <c r="Z235" i="1"/>
  <c r="W235" i="1"/>
  <c r="X235" i="1" s="1"/>
  <c r="U235" i="1"/>
  <c r="P235" i="1"/>
  <c r="N235" i="1"/>
  <c r="M235" i="1"/>
  <c r="AK234" i="1"/>
  <c r="AJ234" i="1"/>
  <c r="AI234" i="1"/>
  <c r="AH234" i="1"/>
  <c r="AG234" i="1"/>
  <c r="AE234" i="1"/>
  <c r="AC234" i="1"/>
  <c r="X234" i="1" s="1"/>
  <c r="AB234" i="1"/>
  <c r="AF234" i="1" s="1"/>
  <c r="Z234" i="1"/>
  <c r="W234" i="1"/>
  <c r="U234" i="1"/>
  <c r="P234" i="1"/>
  <c r="N234" i="1"/>
  <c r="M234" i="1"/>
  <c r="AK233" i="1"/>
  <c r="AJ233" i="1"/>
  <c r="AI233" i="1"/>
  <c r="AH233" i="1"/>
  <c r="AG233" i="1"/>
  <c r="AC233" i="1"/>
  <c r="AB233" i="1"/>
  <c r="Z233" i="1"/>
  <c r="W233" i="1"/>
  <c r="X233" i="1" s="1"/>
  <c r="U233" i="1"/>
  <c r="P233" i="1"/>
  <c r="N233" i="1"/>
  <c r="M233" i="1"/>
  <c r="AK232" i="1"/>
  <c r="AJ232" i="1"/>
  <c r="AI232" i="1"/>
  <c r="AH232" i="1"/>
  <c r="AG232" i="1"/>
  <c r="AF232" i="1"/>
  <c r="AE232" i="1"/>
  <c r="AD232" i="1"/>
  <c r="AC232" i="1"/>
  <c r="AM232" i="1" s="1"/>
  <c r="AB232" i="1"/>
  <c r="Z232" i="1"/>
  <c r="W232" i="1"/>
  <c r="U232" i="1"/>
  <c r="P232" i="1"/>
  <c r="N232" i="1"/>
  <c r="M232" i="1"/>
  <c r="AK231" i="1"/>
  <c r="AJ231" i="1"/>
  <c r="AI231" i="1"/>
  <c r="AH231" i="1"/>
  <c r="AG231" i="1"/>
  <c r="AF231" i="1"/>
  <c r="AE231" i="1"/>
  <c r="AC231" i="1"/>
  <c r="AB231" i="1"/>
  <c r="Z231" i="1"/>
  <c r="W231" i="1"/>
  <c r="X231" i="1" s="1"/>
  <c r="U231" i="1"/>
  <c r="P231" i="1"/>
  <c r="N231" i="1"/>
  <c r="M231" i="1"/>
  <c r="AK230" i="1"/>
  <c r="AJ230" i="1"/>
  <c r="AI230" i="1"/>
  <c r="AH230" i="1"/>
  <c r="AG230" i="1"/>
  <c r="AE230" i="1"/>
  <c r="AC230" i="1"/>
  <c r="AB230" i="1"/>
  <c r="AF230" i="1" s="1"/>
  <c r="Z230" i="1"/>
  <c r="X230" i="1"/>
  <c r="W230" i="1"/>
  <c r="U230" i="1"/>
  <c r="P230" i="1"/>
  <c r="N230" i="1"/>
  <c r="M230" i="1"/>
  <c r="AK229" i="1"/>
  <c r="AJ229" i="1"/>
  <c r="AI229" i="1"/>
  <c r="AH229" i="1"/>
  <c r="AG229" i="1"/>
  <c r="AE229" i="1"/>
  <c r="AC229" i="1"/>
  <c r="AB229" i="1"/>
  <c r="Z229" i="1"/>
  <c r="W229" i="1"/>
  <c r="X229" i="1" s="1"/>
  <c r="U229" i="1"/>
  <c r="P229" i="1"/>
  <c r="N229" i="1"/>
  <c r="M229" i="1"/>
  <c r="AK228" i="1"/>
  <c r="AJ228" i="1"/>
  <c r="AI228" i="1"/>
  <c r="AH228" i="1"/>
  <c r="AG228" i="1"/>
  <c r="AF228" i="1"/>
  <c r="AE228" i="1"/>
  <c r="AD228" i="1"/>
  <c r="AC228" i="1"/>
  <c r="AB228" i="1"/>
  <c r="Z228" i="1"/>
  <c r="W228" i="1"/>
  <c r="X228" i="1" s="1"/>
  <c r="U228" i="1"/>
  <c r="P228" i="1"/>
  <c r="N228" i="1"/>
  <c r="M228" i="1"/>
  <c r="AK227" i="1"/>
  <c r="AJ227" i="1"/>
  <c r="AI227" i="1"/>
  <c r="AH227" i="1"/>
  <c r="AG227" i="1"/>
  <c r="AF227" i="1"/>
  <c r="AE227" i="1"/>
  <c r="AC227" i="1"/>
  <c r="AB227" i="1"/>
  <c r="Z227" i="1"/>
  <c r="W227" i="1"/>
  <c r="X227" i="1" s="1"/>
  <c r="U227" i="1"/>
  <c r="P227" i="1"/>
  <c r="N227" i="1"/>
  <c r="M227" i="1"/>
  <c r="AK226" i="1"/>
  <c r="AJ226" i="1"/>
  <c r="AI226" i="1"/>
  <c r="AH226" i="1"/>
  <c r="AG226" i="1"/>
  <c r="AE226" i="1"/>
  <c r="AC226" i="1"/>
  <c r="X226" i="1" s="1"/>
  <c r="AB226" i="1"/>
  <c r="AF226" i="1" s="1"/>
  <c r="Z226" i="1"/>
  <c r="W226" i="1"/>
  <c r="U226" i="1"/>
  <c r="P226" i="1"/>
  <c r="N226" i="1"/>
  <c r="M226" i="1"/>
  <c r="AK225" i="1"/>
  <c r="AJ225" i="1"/>
  <c r="AI225" i="1"/>
  <c r="AH225" i="1"/>
  <c r="AG225" i="1"/>
  <c r="AC225" i="1"/>
  <c r="AB225" i="1"/>
  <c r="Z225" i="1"/>
  <c r="W225" i="1"/>
  <c r="U225" i="1"/>
  <c r="P225" i="1"/>
  <c r="N225" i="1"/>
  <c r="M225" i="1"/>
  <c r="AK224" i="1"/>
  <c r="AJ224" i="1"/>
  <c r="AI224" i="1"/>
  <c r="AH224" i="1"/>
  <c r="AG224" i="1"/>
  <c r="AF224" i="1"/>
  <c r="AE224" i="1"/>
  <c r="AD224" i="1"/>
  <c r="AC224" i="1"/>
  <c r="AM224" i="1" s="1"/>
  <c r="AB224" i="1"/>
  <c r="Z224" i="1"/>
  <c r="W224" i="1"/>
  <c r="U224" i="1"/>
  <c r="P224" i="1"/>
  <c r="N224" i="1"/>
  <c r="M224" i="1"/>
  <c r="AK223" i="1"/>
  <c r="AJ223" i="1"/>
  <c r="AI223" i="1"/>
  <c r="AH223" i="1"/>
  <c r="AG223" i="1"/>
  <c r="AF223" i="1"/>
  <c r="AE223" i="1"/>
  <c r="AC223" i="1"/>
  <c r="AB223" i="1"/>
  <c r="AM223" i="1" s="1"/>
  <c r="Z223" i="1"/>
  <c r="W223" i="1"/>
  <c r="X223" i="1" s="1"/>
  <c r="U223" i="1"/>
  <c r="P223" i="1"/>
  <c r="N223" i="1"/>
  <c r="M223" i="1"/>
  <c r="AK222" i="1"/>
  <c r="AJ222" i="1"/>
  <c r="AI222" i="1"/>
  <c r="AH222" i="1"/>
  <c r="AG222" i="1"/>
  <c r="AE222" i="1"/>
  <c r="AC222" i="1"/>
  <c r="AB222" i="1"/>
  <c r="AF222" i="1" s="1"/>
  <c r="Z222" i="1"/>
  <c r="X222" i="1"/>
  <c r="W222" i="1"/>
  <c r="U222" i="1"/>
  <c r="P222" i="1"/>
  <c r="N222" i="1"/>
  <c r="M222" i="1"/>
  <c r="AK221" i="1"/>
  <c r="AJ221" i="1"/>
  <c r="AI221" i="1"/>
  <c r="AH221" i="1"/>
  <c r="AG221" i="1"/>
  <c r="AC221" i="1"/>
  <c r="AB221" i="1"/>
  <c r="Z221" i="1"/>
  <c r="W221" i="1"/>
  <c r="U221" i="1"/>
  <c r="P221" i="1"/>
  <c r="N221" i="1"/>
  <c r="M221" i="1"/>
  <c r="AK220" i="1"/>
  <c r="AJ220" i="1"/>
  <c r="AI220" i="1"/>
  <c r="AH220" i="1"/>
  <c r="AG220" i="1"/>
  <c r="AM220" i="1" s="1"/>
  <c r="AF220" i="1"/>
  <c r="AE220" i="1"/>
  <c r="AD220" i="1"/>
  <c r="AC220" i="1"/>
  <c r="AB220" i="1"/>
  <c r="Z220" i="1"/>
  <c r="W220" i="1"/>
  <c r="X220" i="1" s="1"/>
  <c r="U220" i="1"/>
  <c r="P220" i="1"/>
  <c r="N220" i="1"/>
  <c r="M220" i="1"/>
  <c r="AK219" i="1"/>
  <c r="AJ219" i="1"/>
  <c r="AI219" i="1"/>
  <c r="AH219" i="1"/>
  <c r="AG219" i="1"/>
  <c r="AF219" i="1"/>
  <c r="AE219" i="1"/>
  <c r="AC219" i="1"/>
  <c r="AB219" i="1"/>
  <c r="AM219" i="1" s="1"/>
  <c r="Z219" i="1"/>
  <c r="W219" i="1"/>
  <c r="X219" i="1" s="1"/>
  <c r="U219" i="1"/>
  <c r="P219" i="1"/>
  <c r="N219" i="1"/>
  <c r="M219" i="1"/>
  <c r="AK218" i="1"/>
  <c r="AJ218" i="1"/>
  <c r="AI218" i="1"/>
  <c r="AH218" i="1"/>
  <c r="AG218" i="1"/>
  <c r="AE218" i="1"/>
  <c r="AC218" i="1"/>
  <c r="AB218" i="1"/>
  <c r="AF218" i="1" s="1"/>
  <c r="Z218" i="1"/>
  <c r="X218" i="1"/>
  <c r="W218" i="1"/>
  <c r="U218" i="1"/>
  <c r="P218" i="1"/>
  <c r="N218" i="1"/>
  <c r="M218" i="1"/>
  <c r="AK217" i="1"/>
  <c r="AJ217" i="1"/>
  <c r="AI217" i="1"/>
  <c r="AH217" i="1"/>
  <c r="AG217" i="1"/>
  <c r="AE217" i="1"/>
  <c r="AC217" i="1"/>
  <c r="AB217" i="1"/>
  <c r="Z217" i="1"/>
  <c r="W217" i="1"/>
  <c r="U217" i="1"/>
  <c r="P217" i="1"/>
  <c r="N217" i="1"/>
  <c r="M217" i="1"/>
  <c r="AK216" i="1"/>
  <c r="AJ216" i="1"/>
  <c r="AI216" i="1"/>
  <c r="AH216" i="1"/>
  <c r="AG216" i="1"/>
  <c r="AM216" i="1" s="1"/>
  <c r="AF216" i="1"/>
  <c r="AE216" i="1"/>
  <c r="AD216" i="1"/>
  <c r="AC216" i="1"/>
  <c r="AB216" i="1"/>
  <c r="Z216" i="1"/>
  <c r="W216" i="1"/>
  <c r="X216" i="1" s="1"/>
  <c r="U216" i="1"/>
  <c r="P216" i="1"/>
  <c r="N216" i="1"/>
  <c r="M216" i="1"/>
  <c r="AK215" i="1"/>
  <c r="AJ215" i="1"/>
  <c r="AI215" i="1"/>
  <c r="AH215" i="1"/>
  <c r="AG215" i="1"/>
  <c r="AF215" i="1"/>
  <c r="AE215" i="1"/>
  <c r="AC215" i="1"/>
  <c r="AB215" i="1"/>
  <c r="Z215" i="1"/>
  <c r="W215" i="1"/>
  <c r="U215" i="1"/>
  <c r="P215" i="1"/>
  <c r="N215" i="1"/>
  <c r="M215" i="1"/>
  <c r="AK214" i="1"/>
  <c r="AJ214" i="1"/>
  <c r="AI214" i="1"/>
  <c r="AH214" i="1"/>
  <c r="AG214" i="1"/>
  <c r="AE214" i="1"/>
  <c r="AC214" i="1"/>
  <c r="AB214" i="1"/>
  <c r="AF214" i="1" s="1"/>
  <c r="Z214" i="1"/>
  <c r="X214" i="1"/>
  <c r="W214" i="1"/>
  <c r="U214" i="1"/>
  <c r="P214" i="1"/>
  <c r="N214" i="1"/>
  <c r="M214" i="1"/>
  <c r="AK213" i="1"/>
  <c r="AJ213" i="1"/>
  <c r="AI213" i="1"/>
  <c r="AH213" i="1"/>
  <c r="AG213" i="1"/>
  <c r="AE213" i="1"/>
  <c r="AC213" i="1"/>
  <c r="AB213" i="1"/>
  <c r="Z213" i="1"/>
  <c r="W213" i="1"/>
  <c r="U213" i="1"/>
  <c r="P213" i="1"/>
  <c r="N213" i="1"/>
  <c r="M213" i="1"/>
  <c r="AK212" i="1"/>
  <c r="AJ212" i="1"/>
  <c r="AI212" i="1"/>
  <c r="AH212" i="1"/>
  <c r="AG212" i="1"/>
  <c r="AF212" i="1"/>
  <c r="AE212" i="1"/>
  <c r="AD212" i="1"/>
  <c r="AC212" i="1"/>
  <c r="AM212" i="1" s="1"/>
  <c r="AB212" i="1"/>
  <c r="Z212" i="1"/>
  <c r="W212" i="1"/>
  <c r="U212" i="1"/>
  <c r="P212" i="1"/>
  <c r="N212" i="1"/>
  <c r="M212" i="1"/>
  <c r="AK211" i="1"/>
  <c r="AJ211" i="1"/>
  <c r="AI211" i="1"/>
  <c r="AH211" i="1"/>
  <c r="AG211" i="1"/>
  <c r="AF211" i="1"/>
  <c r="AE211" i="1"/>
  <c r="AC211" i="1"/>
  <c r="AB211" i="1"/>
  <c r="Z211" i="1"/>
  <c r="W211" i="1"/>
  <c r="U211" i="1"/>
  <c r="P211" i="1"/>
  <c r="N211" i="1"/>
  <c r="M211" i="1"/>
  <c r="AK210" i="1"/>
  <c r="AJ210" i="1"/>
  <c r="AI210" i="1"/>
  <c r="AH210" i="1"/>
  <c r="AG210" i="1"/>
  <c r="AE210" i="1"/>
  <c r="AC210" i="1"/>
  <c r="AB210" i="1"/>
  <c r="AF210" i="1" s="1"/>
  <c r="Z210" i="1"/>
  <c r="W210" i="1"/>
  <c r="X210" i="1" s="1"/>
  <c r="U210" i="1"/>
  <c r="P210" i="1"/>
  <c r="N210" i="1"/>
  <c r="M210" i="1"/>
  <c r="AK209" i="1"/>
  <c r="AJ209" i="1"/>
  <c r="AI209" i="1"/>
  <c r="AH209" i="1"/>
  <c r="AG209" i="1"/>
  <c r="AE209" i="1"/>
  <c r="AC209" i="1"/>
  <c r="AB209" i="1"/>
  <c r="Z209" i="1"/>
  <c r="W209" i="1"/>
  <c r="X209" i="1" s="1"/>
  <c r="U209" i="1"/>
  <c r="P209" i="1"/>
  <c r="N209" i="1"/>
  <c r="M209" i="1"/>
  <c r="AK208" i="1"/>
  <c r="AJ208" i="1"/>
  <c r="AI208" i="1"/>
  <c r="AH208" i="1"/>
  <c r="AG208" i="1"/>
  <c r="AM208" i="1" s="1"/>
  <c r="AF208" i="1"/>
  <c r="AE208" i="1"/>
  <c r="AD208" i="1"/>
  <c r="AC208" i="1"/>
  <c r="AB208" i="1"/>
  <c r="Z208" i="1"/>
  <c r="W208" i="1"/>
  <c r="U208" i="1"/>
  <c r="P208" i="1"/>
  <c r="N208" i="1"/>
  <c r="M208" i="1"/>
  <c r="AK207" i="1"/>
  <c r="AJ207" i="1"/>
  <c r="AI207" i="1"/>
  <c r="AH207" i="1"/>
  <c r="AG207" i="1"/>
  <c r="AF207" i="1"/>
  <c r="AE207" i="1"/>
  <c r="AC207" i="1"/>
  <c r="AB207" i="1"/>
  <c r="Z207" i="1"/>
  <c r="W207" i="1"/>
  <c r="X207" i="1" s="1"/>
  <c r="U207" i="1"/>
  <c r="P207" i="1"/>
  <c r="N207" i="1"/>
  <c r="M207" i="1"/>
  <c r="AK206" i="1"/>
  <c r="AJ206" i="1"/>
  <c r="AI206" i="1"/>
  <c r="AH206" i="1"/>
  <c r="AG206" i="1"/>
  <c r="AE206" i="1"/>
  <c r="AC206" i="1"/>
  <c r="AB206" i="1"/>
  <c r="AF206" i="1" s="1"/>
  <c r="Z206" i="1"/>
  <c r="W206" i="1"/>
  <c r="X206" i="1" s="1"/>
  <c r="U206" i="1"/>
  <c r="P206" i="1"/>
  <c r="N206" i="1"/>
  <c r="M206" i="1"/>
  <c r="AK205" i="1"/>
  <c r="AJ205" i="1"/>
  <c r="AI205" i="1"/>
  <c r="AH205" i="1"/>
  <c r="AG205" i="1"/>
  <c r="AC205" i="1"/>
  <c r="AB205" i="1"/>
  <c r="AE205" i="1" s="1"/>
  <c r="Z205" i="1"/>
  <c r="W205" i="1"/>
  <c r="U205" i="1"/>
  <c r="P205" i="1"/>
  <c r="N205" i="1"/>
  <c r="M205" i="1"/>
  <c r="AM204" i="1"/>
  <c r="AK204" i="1"/>
  <c r="AJ204" i="1"/>
  <c r="AI204" i="1"/>
  <c r="AH204" i="1"/>
  <c r="AG204" i="1"/>
  <c r="AF204" i="1"/>
  <c r="AE204" i="1"/>
  <c r="AD204" i="1"/>
  <c r="AC204" i="1"/>
  <c r="AB204" i="1"/>
  <c r="Z204" i="1"/>
  <c r="W204" i="1"/>
  <c r="U204" i="1"/>
  <c r="P204" i="1"/>
  <c r="N204" i="1"/>
  <c r="M204" i="1"/>
  <c r="AK203" i="1"/>
  <c r="AJ203" i="1"/>
  <c r="AI203" i="1"/>
  <c r="AH203" i="1"/>
  <c r="AG203" i="1"/>
  <c r="AF203" i="1"/>
  <c r="AE203" i="1"/>
  <c r="AC203" i="1"/>
  <c r="AB203" i="1"/>
  <c r="Z203" i="1"/>
  <c r="W203" i="1"/>
  <c r="U203" i="1"/>
  <c r="P203" i="1"/>
  <c r="N203" i="1"/>
  <c r="M203" i="1"/>
  <c r="AK202" i="1"/>
  <c r="AJ202" i="1"/>
  <c r="AI202" i="1"/>
  <c r="AH202" i="1"/>
  <c r="AG202" i="1"/>
  <c r="AE202" i="1"/>
  <c r="AC202" i="1"/>
  <c r="AB202" i="1"/>
  <c r="AF202" i="1" s="1"/>
  <c r="Z202" i="1"/>
  <c r="X202" i="1"/>
  <c r="W202" i="1"/>
  <c r="U202" i="1"/>
  <c r="P202" i="1"/>
  <c r="N202" i="1"/>
  <c r="M202" i="1"/>
  <c r="AK201" i="1"/>
  <c r="AJ201" i="1"/>
  <c r="AI201" i="1"/>
  <c r="AH201" i="1"/>
  <c r="AG201" i="1"/>
  <c r="AC201" i="1"/>
  <c r="AB201" i="1"/>
  <c r="Z201" i="1"/>
  <c r="W201" i="1"/>
  <c r="X201" i="1" s="1"/>
  <c r="U201" i="1"/>
  <c r="P201" i="1"/>
  <c r="N201" i="1"/>
  <c r="M201" i="1"/>
  <c r="AK200" i="1"/>
  <c r="AJ200" i="1"/>
  <c r="AI200" i="1"/>
  <c r="AH200" i="1"/>
  <c r="AG200" i="1"/>
  <c r="AF200" i="1"/>
  <c r="AE200" i="1"/>
  <c r="AD200" i="1"/>
  <c r="AC200" i="1"/>
  <c r="AB200" i="1"/>
  <c r="Z200" i="1"/>
  <c r="W200" i="1"/>
  <c r="U200" i="1"/>
  <c r="P200" i="1"/>
  <c r="N200" i="1"/>
  <c r="M200" i="1"/>
  <c r="AK199" i="1"/>
  <c r="AJ199" i="1"/>
  <c r="AI199" i="1"/>
  <c r="X199" i="1" s="1"/>
  <c r="AH199" i="1"/>
  <c r="AG199" i="1"/>
  <c r="AC199" i="1"/>
  <c r="AB199" i="1"/>
  <c r="Z199" i="1"/>
  <c r="W199" i="1"/>
  <c r="U199" i="1"/>
  <c r="P199" i="1"/>
  <c r="N199" i="1"/>
  <c r="M199" i="1"/>
  <c r="AK198" i="1"/>
  <c r="AJ198" i="1"/>
  <c r="AI198" i="1"/>
  <c r="AH198" i="1"/>
  <c r="AG198" i="1"/>
  <c r="AD198" i="1"/>
  <c r="AC198" i="1"/>
  <c r="X198" i="1" s="1"/>
  <c r="AB198" i="1"/>
  <c r="AF198" i="1" s="1"/>
  <c r="Z198" i="1"/>
  <c r="W198" i="1"/>
  <c r="U198" i="1"/>
  <c r="P198" i="1"/>
  <c r="N198" i="1"/>
  <c r="M198" i="1"/>
  <c r="AK197" i="1"/>
  <c r="AJ197" i="1"/>
  <c r="AI197" i="1"/>
  <c r="AH197" i="1"/>
  <c r="AG197" i="1"/>
  <c r="AE197" i="1"/>
  <c r="AC197" i="1"/>
  <c r="X197" i="1" s="1"/>
  <c r="AB197" i="1"/>
  <c r="AF197" i="1" s="1"/>
  <c r="Z197" i="1"/>
  <c r="W197" i="1"/>
  <c r="U197" i="1"/>
  <c r="P197" i="1"/>
  <c r="N197" i="1"/>
  <c r="M197" i="1"/>
  <c r="AK196" i="1"/>
  <c r="AJ196" i="1"/>
  <c r="AI196" i="1"/>
  <c r="AH196" i="1"/>
  <c r="AG196" i="1"/>
  <c r="AE196" i="1"/>
  <c r="AD196" i="1"/>
  <c r="AC196" i="1"/>
  <c r="AB196" i="1"/>
  <c r="AF196" i="1" s="1"/>
  <c r="Z196" i="1"/>
  <c r="W196" i="1"/>
  <c r="X196" i="1" s="1"/>
  <c r="U196" i="1"/>
  <c r="P196" i="1"/>
  <c r="N196" i="1"/>
  <c r="M196" i="1"/>
  <c r="AK195" i="1"/>
  <c r="AJ195" i="1"/>
  <c r="AI195" i="1"/>
  <c r="AH195" i="1"/>
  <c r="AG195" i="1"/>
  <c r="AC195" i="1"/>
  <c r="AB195" i="1"/>
  <c r="AF195" i="1" s="1"/>
  <c r="Z195" i="1"/>
  <c r="W195" i="1"/>
  <c r="X195" i="1" s="1"/>
  <c r="U195" i="1"/>
  <c r="P195" i="1"/>
  <c r="N195" i="1"/>
  <c r="M195" i="1"/>
  <c r="AK194" i="1"/>
  <c r="AJ194" i="1"/>
  <c r="AI194" i="1"/>
  <c r="AH194" i="1"/>
  <c r="AG194" i="1"/>
  <c r="AD194" i="1"/>
  <c r="AC194" i="1"/>
  <c r="X194" i="1" s="1"/>
  <c r="AB194" i="1"/>
  <c r="AF194" i="1" s="1"/>
  <c r="Z194" i="1"/>
  <c r="W194" i="1"/>
  <c r="U194" i="1"/>
  <c r="P194" i="1"/>
  <c r="N194" i="1"/>
  <c r="M194" i="1"/>
  <c r="AK193" i="1"/>
  <c r="AJ193" i="1"/>
  <c r="AI193" i="1"/>
  <c r="AH193" i="1"/>
  <c r="AG193" i="1"/>
  <c r="AE193" i="1"/>
  <c r="AC193" i="1"/>
  <c r="X193" i="1" s="1"/>
  <c r="AB193" i="1"/>
  <c r="AF193" i="1" s="1"/>
  <c r="Z193" i="1"/>
  <c r="W193" i="1"/>
  <c r="U193" i="1"/>
  <c r="P193" i="1"/>
  <c r="N193" i="1"/>
  <c r="M193" i="1"/>
  <c r="AK192" i="1"/>
  <c r="AJ192" i="1"/>
  <c r="AI192" i="1"/>
  <c r="AH192" i="1"/>
  <c r="AG192" i="1"/>
  <c r="AE192" i="1"/>
  <c r="AD192" i="1"/>
  <c r="AC192" i="1"/>
  <c r="AB192" i="1"/>
  <c r="AF192" i="1" s="1"/>
  <c r="Z192" i="1"/>
  <c r="W192" i="1"/>
  <c r="X192" i="1" s="1"/>
  <c r="U192" i="1"/>
  <c r="P192" i="1"/>
  <c r="N192" i="1"/>
  <c r="M192" i="1"/>
  <c r="AK191" i="1"/>
  <c r="AJ191" i="1"/>
  <c r="AI191" i="1"/>
  <c r="AH191" i="1"/>
  <c r="AG191" i="1"/>
  <c r="AC191" i="1"/>
  <c r="AB191" i="1"/>
  <c r="AF191" i="1" s="1"/>
  <c r="Z191" i="1"/>
  <c r="W191" i="1"/>
  <c r="X191" i="1" s="1"/>
  <c r="U191" i="1"/>
  <c r="P191" i="1"/>
  <c r="N191" i="1"/>
  <c r="M191" i="1"/>
  <c r="AK190" i="1"/>
  <c r="AJ190" i="1"/>
  <c r="AI190" i="1"/>
  <c r="AH190" i="1"/>
  <c r="AG190" i="1"/>
  <c r="AD190" i="1"/>
  <c r="AC190" i="1"/>
  <c r="X190" i="1" s="1"/>
  <c r="AB190" i="1"/>
  <c r="AF190" i="1" s="1"/>
  <c r="Z190" i="1"/>
  <c r="W190" i="1"/>
  <c r="U190" i="1"/>
  <c r="P190" i="1"/>
  <c r="N190" i="1"/>
  <c r="M190" i="1"/>
  <c r="AK189" i="1"/>
  <c r="AJ189" i="1"/>
  <c r="AI189" i="1"/>
  <c r="AH189" i="1"/>
  <c r="AG189" i="1"/>
  <c r="AE189" i="1"/>
  <c r="AC189" i="1"/>
  <c r="X189" i="1" s="1"/>
  <c r="AB189" i="1"/>
  <c r="AF189" i="1" s="1"/>
  <c r="Z189" i="1"/>
  <c r="W189" i="1"/>
  <c r="U189" i="1"/>
  <c r="P189" i="1"/>
  <c r="N189" i="1"/>
  <c r="M189" i="1"/>
  <c r="AK188" i="1"/>
  <c r="AJ188" i="1"/>
  <c r="AI188" i="1"/>
  <c r="AH188" i="1"/>
  <c r="AG188" i="1"/>
  <c r="AE188" i="1"/>
  <c r="AD188" i="1"/>
  <c r="AC188" i="1"/>
  <c r="AB188" i="1"/>
  <c r="AF188" i="1" s="1"/>
  <c r="Z188" i="1"/>
  <c r="W188" i="1"/>
  <c r="X188" i="1" s="1"/>
  <c r="U188" i="1"/>
  <c r="P188" i="1"/>
  <c r="N188" i="1"/>
  <c r="M188" i="1"/>
  <c r="AK187" i="1"/>
  <c r="AJ187" i="1"/>
  <c r="AI187" i="1"/>
  <c r="AH187" i="1"/>
  <c r="AG187" i="1"/>
  <c r="AC187" i="1"/>
  <c r="AB187" i="1"/>
  <c r="AF187" i="1" s="1"/>
  <c r="Z187" i="1"/>
  <c r="W187" i="1"/>
  <c r="X187" i="1" s="1"/>
  <c r="U187" i="1"/>
  <c r="P187" i="1"/>
  <c r="N187" i="1"/>
  <c r="M187" i="1"/>
  <c r="AK186" i="1"/>
  <c r="AJ186" i="1"/>
  <c r="AI186" i="1"/>
  <c r="AH186" i="1"/>
  <c r="AG186" i="1"/>
  <c r="AD186" i="1"/>
  <c r="AC186" i="1"/>
  <c r="AB186" i="1"/>
  <c r="AF186" i="1" s="1"/>
  <c r="Z186" i="1"/>
  <c r="W186" i="1"/>
  <c r="X186" i="1" s="1"/>
  <c r="U186" i="1"/>
  <c r="P186" i="1"/>
  <c r="N186" i="1"/>
  <c r="M186" i="1"/>
  <c r="AK185" i="1"/>
  <c r="AJ185" i="1"/>
  <c r="AI185" i="1"/>
  <c r="AH185" i="1"/>
  <c r="AG185" i="1"/>
  <c r="AE185" i="1"/>
  <c r="AC185" i="1"/>
  <c r="AB185" i="1"/>
  <c r="AF185" i="1" s="1"/>
  <c r="Z185" i="1"/>
  <c r="W185" i="1"/>
  <c r="U185" i="1"/>
  <c r="P185" i="1"/>
  <c r="N185" i="1"/>
  <c r="M185" i="1"/>
  <c r="AK184" i="1"/>
  <c r="AJ184" i="1"/>
  <c r="AI184" i="1"/>
  <c r="AH184" i="1"/>
  <c r="AG184" i="1"/>
  <c r="AE184" i="1"/>
  <c r="AD184" i="1"/>
  <c r="AC184" i="1"/>
  <c r="AB184" i="1"/>
  <c r="AF184" i="1" s="1"/>
  <c r="Z184" i="1"/>
  <c r="W184" i="1"/>
  <c r="X184" i="1" s="1"/>
  <c r="U184" i="1"/>
  <c r="P184" i="1"/>
  <c r="N184" i="1"/>
  <c r="M184" i="1"/>
  <c r="AK183" i="1"/>
  <c r="AJ183" i="1"/>
  <c r="AI183" i="1"/>
  <c r="AH183" i="1"/>
  <c r="AG183" i="1"/>
  <c r="AC183" i="1"/>
  <c r="AB183" i="1"/>
  <c r="AF183" i="1" s="1"/>
  <c r="Z183" i="1"/>
  <c r="W183" i="1"/>
  <c r="X183" i="1" s="1"/>
  <c r="U183" i="1"/>
  <c r="P183" i="1"/>
  <c r="N183" i="1"/>
  <c r="M183" i="1"/>
  <c r="AK182" i="1"/>
  <c r="AJ182" i="1"/>
  <c r="AI182" i="1"/>
  <c r="AH182" i="1"/>
  <c r="AG182" i="1"/>
  <c r="AM182" i="1" s="1"/>
  <c r="AE182" i="1"/>
  <c r="AD182" i="1"/>
  <c r="AC182" i="1"/>
  <c r="AB182" i="1"/>
  <c r="AF182" i="1" s="1"/>
  <c r="Z182" i="1"/>
  <c r="W182" i="1"/>
  <c r="X182" i="1" s="1"/>
  <c r="U182" i="1"/>
  <c r="P182" i="1"/>
  <c r="N182" i="1"/>
  <c r="M182" i="1"/>
  <c r="AK181" i="1"/>
  <c r="AJ181" i="1"/>
  <c r="AI181" i="1"/>
  <c r="AH181" i="1"/>
  <c r="AG181" i="1"/>
  <c r="AE181" i="1"/>
  <c r="AC181" i="1"/>
  <c r="AB181" i="1"/>
  <c r="AF181" i="1" s="1"/>
  <c r="Z181" i="1"/>
  <c r="W181" i="1"/>
  <c r="X181" i="1" s="1"/>
  <c r="U181" i="1"/>
  <c r="P181" i="1"/>
  <c r="N181" i="1"/>
  <c r="M181" i="1"/>
  <c r="AK180" i="1"/>
  <c r="AJ180" i="1"/>
  <c r="AI180" i="1"/>
  <c r="AH180" i="1"/>
  <c r="AG180" i="1"/>
  <c r="AE180" i="1"/>
  <c r="AD180" i="1"/>
  <c r="AC180" i="1"/>
  <c r="AB180" i="1"/>
  <c r="AF180" i="1" s="1"/>
  <c r="Z180" i="1"/>
  <c r="W180" i="1"/>
  <c r="X180" i="1" s="1"/>
  <c r="U180" i="1"/>
  <c r="P180" i="1"/>
  <c r="N180" i="1"/>
  <c r="M180" i="1"/>
  <c r="AK179" i="1"/>
  <c r="AJ179" i="1"/>
  <c r="AI179" i="1"/>
  <c r="AH179" i="1"/>
  <c r="AG179" i="1"/>
  <c r="AE179" i="1"/>
  <c r="AC179" i="1"/>
  <c r="AB179" i="1"/>
  <c r="AF179" i="1" s="1"/>
  <c r="Z179" i="1"/>
  <c r="W179" i="1"/>
  <c r="X179" i="1" s="1"/>
  <c r="U179" i="1"/>
  <c r="P179" i="1"/>
  <c r="N179" i="1"/>
  <c r="M179" i="1"/>
  <c r="AK178" i="1"/>
  <c r="AJ178" i="1"/>
  <c r="AI178" i="1"/>
  <c r="AH178" i="1"/>
  <c r="AG178" i="1"/>
  <c r="AE178" i="1"/>
  <c r="AD178" i="1"/>
  <c r="AC178" i="1"/>
  <c r="AB178" i="1"/>
  <c r="AF178" i="1" s="1"/>
  <c r="Z178" i="1"/>
  <c r="W178" i="1"/>
  <c r="X178" i="1" s="1"/>
  <c r="U178" i="1"/>
  <c r="P178" i="1"/>
  <c r="N178" i="1"/>
  <c r="M178" i="1"/>
  <c r="AK177" i="1"/>
  <c r="AJ177" i="1"/>
  <c r="AI177" i="1"/>
  <c r="AH177" i="1"/>
  <c r="AG177" i="1"/>
  <c r="AE177" i="1"/>
  <c r="AC177" i="1"/>
  <c r="AB177" i="1"/>
  <c r="AF177" i="1" s="1"/>
  <c r="Z177" i="1"/>
  <c r="W177" i="1"/>
  <c r="U177" i="1"/>
  <c r="P177" i="1"/>
  <c r="N177" i="1"/>
  <c r="M177" i="1"/>
  <c r="AK176" i="1"/>
  <c r="AJ176" i="1"/>
  <c r="AI176" i="1"/>
  <c r="AH176" i="1"/>
  <c r="AG176" i="1"/>
  <c r="AE176" i="1"/>
  <c r="AD176" i="1"/>
  <c r="AC176" i="1"/>
  <c r="AB176" i="1"/>
  <c r="AF176" i="1" s="1"/>
  <c r="Z176" i="1"/>
  <c r="W176" i="1"/>
  <c r="X176" i="1" s="1"/>
  <c r="U176" i="1"/>
  <c r="P176" i="1"/>
  <c r="N176" i="1"/>
  <c r="M176" i="1"/>
  <c r="AK175" i="1"/>
  <c r="AJ175" i="1"/>
  <c r="AI175" i="1"/>
  <c r="AH175" i="1"/>
  <c r="AG175" i="1"/>
  <c r="AE175" i="1"/>
  <c r="AC175" i="1"/>
  <c r="AB175" i="1"/>
  <c r="AF175" i="1" s="1"/>
  <c r="Z175" i="1"/>
  <c r="W175" i="1"/>
  <c r="X175" i="1" s="1"/>
  <c r="U175" i="1"/>
  <c r="P175" i="1"/>
  <c r="N175" i="1"/>
  <c r="M175" i="1"/>
  <c r="AK174" i="1"/>
  <c r="AJ174" i="1"/>
  <c r="AI174" i="1"/>
  <c r="AH174" i="1"/>
  <c r="AG174" i="1"/>
  <c r="AE174" i="1"/>
  <c r="AD174" i="1"/>
  <c r="AC174" i="1"/>
  <c r="AB174" i="1"/>
  <c r="AF174" i="1" s="1"/>
  <c r="Z174" i="1"/>
  <c r="W174" i="1"/>
  <c r="X174" i="1" s="1"/>
  <c r="U174" i="1"/>
  <c r="P174" i="1"/>
  <c r="N174" i="1"/>
  <c r="M174" i="1"/>
  <c r="AK173" i="1"/>
  <c r="AJ173" i="1"/>
  <c r="AI173" i="1"/>
  <c r="AH173" i="1"/>
  <c r="AG173" i="1"/>
  <c r="AE173" i="1"/>
  <c r="AC173" i="1"/>
  <c r="AB173" i="1"/>
  <c r="AF173" i="1" s="1"/>
  <c r="Z173" i="1"/>
  <c r="W173" i="1"/>
  <c r="U173" i="1"/>
  <c r="P173" i="1"/>
  <c r="N173" i="1"/>
  <c r="M173" i="1"/>
  <c r="AK172" i="1"/>
  <c r="AJ172" i="1"/>
  <c r="AI172" i="1"/>
  <c r="AH172" i="1"/>
  <c r="AG172" i="1"/>
  <c r="AE172" i="1"/>
  <c r="AD172" i="1"/>
  <c r="AC172" i="1"/>
  <c r="AB172" i="1"/>
  <c r="AF172" i="1" s="1"/>
  <c r="Z172" i="1"/>
  <c r="W172" i="1"/>
  <c r="X172" i="1" s="1"/>
  <c r="U172" i="1"/>
  <c r="P172" i="1"/>
  <c r="N172" i="1"/>
  <c r="M172" i="1"/>
  <c r="AK171" i="1"/>
  <c r="AJ171" i="1"/>
  <c r="AI171" i="1"/>
  <c r="AH171" i="1"/>
  <c r="AG171" i="1"/>
  <c r="AE171" i="1"/>
  <c r="AC171" i="1"/>
  <c r="AB171" i="1"/>
  <c r="AF171" i="1" s="1"/>
  <c r="Z171" i="1"/>
  <c r="W171" i="1"/>
  <c r="X171" i="1" s="1"/>
  <c r="U171" i="1"/>
  <c r="P171" i="1"/>
  <c r="N171" i="1"/>
  <c r="M171" i="1"/>
  <c r="AK170" i="1"/>
  <c r="AJ170" i="1"/>
  <c r="AI170" i="1"/>
  <c r="AH170" i="1"/>
  <c r="AG170" i="1"/>
  <c r="AE170" i="1"/>
  <c r="AD170" i="1"/>
  <c r="AC170" i="1"/>
  <c r="AB170" i="1"/>
  <c r="AF170" i="1" s="1"/>
  <c r="Z170" i="1"/>
  <c r="W170" i="1"/>
  <c r="X170" i="1" s="1"/>
  <c r="U170" i="1"/>
  <c r="P170" i="1"/>
  <c r="N170" i="1"/>
  <c r="M170" i="1"/>
  <c r="AK169" i="1"/>
  <c r="AJ169" i="1"/>
  <c r="AI169" i="1"/>
  <c r="AH169" i="1"/>
  <c r="AG169" i="1"/>
  <c r="AE169" i="1"/>
  <c r="AC169" i="1"/>
  <c r="AB169" i="1"/>
  <c r="AF169" i="1" s="1"/>
  <c r="Z169" i="1"/>
  <c r="W169" i="1"/>
  <c r="X169" i="1" s="1"/>
  <c r="U169" i="1"/>
  <c r="P169" i="1"/>
  <c r="N169" i="1"/>
  <c r="M169" i="1"/>
  <c r="AK168" i="1"/>
  <c r="AJ168" i="1"/>
  <c r="AI168" i="1"/>
  <c r="AH168" i="1"/>
  <c r="AG168" i="1"/>
  <c r="AE168" i="1"/>
  <c r="AD168" i="1"/>
  <c r="AC168" i="1"/>
  <c r="AB168" i="1"/>
  <c r="AF168" i="1" s="1"/>
  <c r="Z168" i="1"/>
  <c r="W168" i="1"/>
  <c r="X168" i="1" s="1"/>
  <c r="U168" i="1"/>
  <c r="P168" i="1"/>
  <c r="N168" i="1"/>
  <c r="M168" i="1"/>
  <c r="AK167" i="1"/>
  <c r="AJ167" i="1"/>
  <c r="AI167" i="1"/>
  <c r="AH167" i="1"/>
  <c r="AG167" i="1"/>
  <c r="AE167" i="1"/>
  <c r="AC167" i="1"/>
  <c r="AB167" i="1"/>
  <c r="AF167" i="1" s="1"/>
  <c r="Z167" i="1"/>
  <c r="W167" i="1"/>
  <c r="X167" i="1" s="1"/>
  <c r="U167" i="1"/>
  <c r="P167" i="1"/>
  <c r="N167" i="1"/>
  <c r="M167" i="1"/>
  <c r="AK166" i="1"/>
  <c r="AJ166" i="1"/>
  <c r="AI166" i="1"/>
  <c r="AH166" i="1"/>
  <c r="AG166" i="1"/>
  <c r="AM166" i="1" s="1"/>
  <c r="AE166" i="1"/>
  <c r="AD166" i="1"/>
  <c r="AC166" i="1"/>
  <c r="AB166" i="1"/>
  <c r="AF166" i="1" s="1"/>
  <c r="Z166" i="1"/>
  <c r="W166" i="1"/>
  <c r="X166" i="1" s="1"/>
  <c r="U166" i="1"/>
  <c r="P166" i="1"/>
  <c r="N166" i="1"/>
  <c r="M166" i="1"/>
  <c r="AK165" i="1"/>
  <c r="AJ165" i="1"/>
  <c r="AI165" i="1"/>
  <c r="AH165" i="1"/>
  <c r="AG165" i="1"/>
  <c r="AE165" i="1"/>
  <c r="AC165" i="1"/>
  <c r="AB165" i="1"/>
  <c r="AF165" i="1" s="1"/>
  <c r="Z165" i="1"/>
  <c r="W165" i="1"/>
  <c r="X165" i="1" s="1"/>
  <c r="U165" i="1"/>
  <c r="P165" i="1"/>
  <c r="N165" i="1"/>
  <c r="M165" i="1"/>
  <c r="AK164" i="1"/>
  <c r="AJ164" i="1"/>
  <c r="AI164" i="1"/>
  <c r="AH164" i="1"/>
  <c r="AG164" i="1"/>
  <c r="AE164" i="1"/>
  <c r="AD164" i="1"/>
  <c r="AC164" i="1"/>
  <c r="AB164" i="1"/>
  <c r="AF164" i="1" s="1"/>
  <c r="Z164" i="1"/>
  <c r="W164" i="1"/>
  <c r="X164" i="1" s="1"/>
  <c r="U164" i="1"/>
  <c r="P164" i="1"/>
  <c r="N164" i="1"/>
  <c r="M164" i="1"/>
  <c r="AK163" i="1"/>
  <c r="AJ163" i="1"/>
  <c r="AI163" i="1"/>
  <c r="AH163" i="1"/>
  <c r="AG163" i="1"/>
  <c r="AE163" i="1"/>
  <c r="AC163" i="1"/>
  <c r="AB163" i="1"/>
  <c r="AF163" i="1" s="1"/>
  <c r="Z163" i="1"/>
  <c r="W163" i="1"/>
  <c r="X163" i="1" s="1"/>
  <c r="U163" i="1"/>
  <c r="P163" i="1"/>
  <c r="N163" i="1"/>
  <c r="M163" i="1"/>
  <c r="AK162" i="1"/>
  <c r="AJ162" i="1"/>
  <c r="AI162" i="1"/>
  <c r="AH162" i="1"/>
  <c r="AG162" i="1"/>
  <c r="AE162" i="1"/>
  <c r="AD162" i="1"/>
  <c r="AC162" i="1"/>
  <c r="AB162" i="1"/>
  <c r="AF162" i="1" s="1"/>
  <c r="Z162" i="1"/>
  <c r="W162" i="1"/>
  <c r="X162" i="1" s="1"/>
  <c r="U162" i="1"/>
  <c r="P162" i="1"/>
  <c r="N162" i="1"/>
  <c r="M162" i="1"/>
  <c r="AK161" i="1"/>
  <c r="AJ161" i="1"/>
  <c r="AI161" i="1"/>
  <c r="AH161" i="1"/>
  <c r="AG161" i="1"/>
  <c r="AE161" i="1"/>
  <c r="AC161" i="1"/>
  <c r="AB161" i="1"/>
  <c r="AF161" i="1" s="1"/>
  <c r="Z161" i="1"/>
  <c r="W161" i="1"/>
  <c r="U161" i="1"/>
  <c r="P161" i="1"/>
  <c r="N161" i="1"/>
  <c r="M161" i="1"/>
  <c r="AK160" i="1"/>
  <c r="AJ160" i="1"/>
  <c r="AI160" i="1"/>
  <c r="AH160" i="1"/>
  <c r="AG160" i="1"/>
  <c r="AE160" i="1"/>
  <c r="AD160" i="1"/>
  <c r="AC160" i="1"/>
  <c r="AB160" i="1"/>
  <c r="AF160" i="1" s="1"/>
  <c r="Z160" i="1"/>
  <c r="W160" i="1"/>
  <c r="X160" i="1" s="1"/>
  <c r="U160" i="1"/>
  <c r="P160" i="1"/>
  <c r="N160" i="1"/>
  <c r="M160" i="1"/>
  <c r="AK159" i="1"/>
  <c r="AJ159" i="1"/>
  <c r="AI159" i="1"/>
  <c r="AH159" i="1"/>
  <c r="AG159" i="1"/>
  <c r="AE159" i="1"/>
  <c r="AC159" i="1"/>
  <c r="AB159" i="1"/>
  <c r="AF159" i="1" s="1"/>
  <c r="Z159" i="1"/>
  <c r="W159" i="1"/>
  <c r="X159" i="1" s="1"/>
  <c r="U159" i="1"/>
  <c r="P159" i="1"/>
  <c r="N159" i="1"/>
  <c r="M159" i="1"/>
  <c r="AK158" i="1"/>
  <c r="AJ158" i="1"/>
  <c r="AI158" i="1"/>
  <c r="AH158" i="1"/>
  <c r="AG158" i="1"/>
  <c r="AE158" i="1"/>
  <c r="AD158" i="1"/>
  <c r="AC158" i="1"/>
  <c r="AB158" i="1"/>
  <c r="AF158" i="1" s="1"/>
  <c r="Z158" i="1"/>
  <c r="W158" i="1"/>
  <c r="X158" i="1" s="1"/>
  <c r="U158" i="1"/>
  <c r="P158" i="1"/>
  <c r="N158" i="1"/>
  <c r="M158" i="1"/>
  <c r="AK157" i="1"/>
  <c r="AJ157" i="1"/>
  <c r="AI157" i="1"/>
  <c r="AH157" i="1"/>
  <c r="AG157" i="1"/>
  <c r="AE157" i="1"/>
  <c r="AC157" i="1"/>
  <c r="AB157" i="1"/>
  <c r="AF157" i="1" s="1"/>
  <c r="Z157" i="1"/>
  <c r="W157" i="1"/>
  <c r="U157" i="1"/>
  <c r="P157" i="1"/>
  <c r="N157" i="1"/>
  <c r="M157" i="1"/>
  <c r="AK156" i="1"/>
  <c r="AJ156" i="1"/>
  <c r="AI156" i="1"/>
  <c r="AH156" i="1"/>
  <c r="AG156" i="1"/>
  <c r="AE156" i="1"/>
  <c r="AD156" i="1"/>
  <c r="AC156" i="1"/>
  <c r="AB156" i="1"/>
  <c r="AF156" i="1" s="1"/>
  <c r="Z156" i="1"/>
  <c r="W156" i="1"/>
  <c r="X156" i="1" s="1"/>
  <c r="U156" i="1"/>
  <c r="P156" i="1"/>
  <c r="N156" i="1"/>
  <c r="M156" i="1"/>
  <c r="AK155" i="1"/>
  <c r="AJ155" i="1"/>
  <c r="AI155" i="1"/>
  <c r="AH155" i="1"/>
  <c r="AG155" i="1"/>
  <c r="AE155" i="1"/>
  <c r="AC155" i="1"/>
  <c r="AB155" i="1"/>
  <c r="AF155" i="1" s="1"/>
  <c r="Z155" i="1"/>
  <c r="W155" i="1"/>
  <c r="X155" i="1" s="1"/>
  <c r="U155" i="1"/>
  <c r="P155" i="1"/>
  <c r="N155" i="1"/>
  <c r="M155" i="1"/>
  <c r="AK154" i="1"/>
  <c r="AJ154" i="1"/>
  <c r="AI154" i="1"/>
  <c r="AH154" i="1"/>
  <c r="AG154" i="1"/>
  <c r="AE154" i="1"/>
  <c r="AD154" i="1"/>
  <c r="AC154" i="1"/>
  <c r="AB154" i="1"/>
  <c r="AF154" i="1" s="1"/>
  <c r="Z154" i="1"/>
  <c r="W154" i="1"/>
  <c r="U154" i="1"/>
  <c r="P154" i="1"/>
  <c r="N154" i="1"/>
  <c r="M154" i="1"/>
  <c r="AK153" i="1"/>
  <c r="AJ153" i="1"/>
  <c r="AI153" i="1"/>
  <c r="AH153" i="1"/>
  <c r="AG153" i="1"/>
  <c r="AE153" i="1"/>
  <c r="AC153" i="1"/>
  <c r="AB153" i="1"/>
  <c r="AF153" i="1" s="1"/>
  <c r="Z153" i="1"/>
  <c r="W153" i="1"/>
  <c r="X153" i="1" s="1"/>
  <c r="U153" i="1"/>
  <c r="P153" i="1"/>
  <c r="N153" i="1"/>
  <c r="M153" i="1"/>
  <c r="AK152" i="1"/>
  <c r="AJ152" i="1"/>
  <c r="AI152" i="1"/>
  <c r="AH152" i="1"/>
  <c r="AG152" i="1"/>
  <c r="AE152" i="1"/>
  <c r="AD152" i="1"/>
  <c r="AC152" i="1"/>
  <c r="AB152" i="1"/>
  <c r="AF152" i="1" s="1"/>
  <c r="Z152" i="1"/>
  <c r="W152" i="1"/>
  <c r="X152" i="1" s="1"/>
  <c r="U152" i="1"/>
  <c r="P152" i="1"/>
  <c r="N152" i="1"/>
  <c r="M152" i="1"/>
  <c r="AK151" i="1"/>
  <c r="AJ151" i="1"/>
  <c r="AI151" i="1"/>
  <c r="AH151" i="1"/>
  <c r="AG151" i="1"/>
  <c r="AE151" i="1"/>
  <c r="AC151" i="1"/>
  <c r="AB151" i="1"/>
  <c r="AF151" i="1" s="1"/>
  <c r="Z151" i="1"/>
  <c r="W151" i="1"/>
  <c r="U151" i="1"/>
  <c r="P151" i="1"/>
  <c r="N151" i="1"/>
  <c r="M151" i="1"/>
  <c r="AK150" i="1"/>
  <c r="AJ150" i="1"/>
  <c r="AI150" i="1"/>
  <c r="AH150" i="1"/>
  <c r="AG150" i="1"/>
  <c r="AE150" i="1"/>
  <c r="AD150" i="1"/>
  <c r="AC150" i="1"/>
  <c r="AB150" i="1"/>
  <c r="AF150" i="1" s="1"/>
  <c r="Z150" i="1"/>
  <c r="W150" i="1"/>
  <c r="U150" i="1"/>
  <c r="P150" i="1"/>
  <c r="N150" i="1"/>
  <c r="M150" i="1"/>
  <c r="AK149" i="1"/>
  <c r="AJ149" i="1"/>
  <c r="AI149" i="1"/>
  <c r="AH149" i="1"/>
  <c r="AG149" i="1"/>
  <c r="AF149" i="1"/>
  <c r="AE149" i="1"/>
  <c r="AC149" i="1"/>
  <c r="AB149" i="1"/>
  <c r="Z149" i="1"/>
  <c r="W149" i="1"/>
  <c r="X149" i="1" s="1"/>
  <c r="U149" i="1"/>
  <c r="P149" i="1"/>
  <c r="N149" i="1"/>
  <c r="M149" i="1"/>
  <c r="AK148" i="1"/>
  <c r="AJ148" i="1"/>
  <c r="AI148" i="1"/>
  <c r="AH148" i="1"/>
  <c r="AG148" i="1"/>
  <c r="AE148" i="1"/>
  <c r="AD148" i="1"/>
  <c r="AC148" i="1"/>
  <c r="AB148" i="1"/>
  <c r="AF148" i="1" s="1"/>
  <c r="Z148" i="1"/>
  <c r="W148" i="1"/>
  <c r="U148" i="1"/>
  <c r="P148" i="1"/>
  <c r="N148" i="1"/>
  <c r="M148" i="1"/>
  <c r="AK147" i="1"/>
  <c r="AJ147" i="1"/>
  <c r="AI147" i="1"/>
  <c r="AH147" i="1"/>
  <c r="AG147" i="1"/>
  <c r="AE147" i="1"/>
  <c r="AC147" i="1"/>
  <c r="AB147" i="1"/>
  <c r="AF147" i="1" s="1"/>
  <c r="Z147" i="1"/>
  <c r="W147" i="1"/>
  <c r="U147" i="1"/>
  <c r="P147" i="1"/>
  <c r="N147" i="1"/>
  <c r="M147" i="1"/>
  <c r="AK146" i="1"/>
  <c r="AJ146" i="1"/>
  <c r="AI146" i="1"/>
  <c r="AH146" i="1"/>
  <c r="AG146" i="1"/>
  <c r="AM146" i="1" s="1"/>
  <c r="AE146" i="1"/>
  <c r="AD146" i="1"/>
  <c r="AC146" i="1"/>
  <c r="AB146" i="1"/>
  <c r="AF146" i="1" s="1"/>
  <c r="Z146" i="1"/>
  <c r="W146" i="1"/>
  <c r="X146" i="1" s="1"/>
  <c r="U146" i="1"/>
  <c r="P146" i="1"/>
  <c r="N146" i="1"/>
  <c r="M146" i="1"/>
  <c r="AK145" i="1"/>
  <c r="AJ145" i="1"/>
  <c r="AI145" i="1"/>
  <c r="AH145" i="1"/>
  <c r="AG145" i="1"/>
  <c r="AF145" i="1"/>
  <c r="AE145" i="1"/>
  <c r="AC145" i="1"/>
  <c r="AB145" i="1"/>
  <c r="Z145" i="1"/>
  <c r="W145" i="1"/>
  <c r="U145" i="1"/>
  <c r="P145" i="1"/>
  <c r="N145" i="1"/>
  <c r="M145" i="1"/>
  <c r="AK144" i="1"/>
  <c r="AJ144" i="1"/>
  <c r="AI144" i="1"/>
  <c r="AH144" i="1"/>
  <c r="AG144" i="1"/>
  <c r="AE144" i="1"/>
  <c r="AD144" i="1"/>
  <c r="AC144" i="1"/>
  <c r="AB144" i="1"/>
  <c r="AF144" i="1" s="1"/>
  <c r="Z144" i="1"/>
  <c r="W144" i="1"/>
  <c r="X144" i="1" s="1"/>
  <c r="U144" i="1"/>
  <c r="P144" i="1"/>
  <c r="N144" i="1"/>
  <c r="M144" i="1"/>
  <c r="AK143" i="1"/>
  <c r="AJ143" i="1"/>
  <c r="AI143" i="1"/>
  <c r="AH143" i="1"/>
  <c r="AG143" i="1"/>
  <c r="AE143" i="1"/>
  <c r="AC143" i="1"/>
  <c r="AB143" i="1"/>
  <c r="AF143" i="1" s="1"/>
  <c r="Z143" i="1"/>
  <c r="W143" i="1"/>
  <c r="X143" i="1" s="1"/>
  <c r="U143" i="1"/>
  <c r="P143" i="1"/>
  <c r="N143" i="1"/>
  <c r="M143" i="1"/>
  <c r="AK142" i="1"/>
  <c r="AJ142" i="1"/>
  <c r="AI142" i="1"/>
  <c r="AH142" i="1"/>
  <c r="AG142" i="1"/>
  <c r="AE142" i="1"/>
  <c r="AD142" i="1"/>
  <c r="AC142" i="1"/>
  <c r="AB142" i="1"/>
  <c r="AF142" i="1" s="1"/>
  <c r="Z142" i="1"/>
  <c r="W142" i="1"/>
  <c r="U142" i="1"/>
  <c r="P142" i="1"/>
  <c r="N142" i="1"/>
  <c r="M142" i="1"/>
  <c r="AK141" i="1"/>
  <c r="AJ141" i="1"/>
  <c r="AI141" i="1"/>
  <c r="AH141" i="1"/>
  <c r="AG141" i="1"/>
  <c r="AF141" i="1"/>
  <c r="AE141" i="1"/>
  <c r="AC141" i="1"/>
  <c r="AB141" i="1"/>
  <c r="Z141" i="1"/>
  <c r="W141" i="1"/>
  <c r="X141" i="1" s="1"/>
  <c r="U141" i="1"/>
  <c r="P141" i="1"/>
  <c r="N141" i="1"/>
  <c r="M141" i="1"/>
  <c r="AK140" i="1"/>
  <c r="AJ140" i="1"/>
  <c r="AI140" i="1"/>
  <c r="AH140" i="1"/>
  <c r="AG140" i="1"/>
  <c r="AE140" i="1"/>
  <c r="AD140" i="1"/>
  <c r="AC140" i="1"/>
  <c r="AB140" i="1"/>
  <c r="AF140" i="1" s="1"/>
  <c r="Z140" i="1"/>
  <c r="W140" i="1"/>
  <c r="X140" i="1" s="1"/>
  <c r="U140" i="1"/>
  <c r="P140" i="1"/>
  <c r="N140" i="1"/>
  <c r="M140" i="1"/>
  <c r="AK139" i="1"/>
  <c r="AJ139" i="1"/>
  <c r="AI139" i="1"/>
  <c r="AH139" i="1"/>
  <c r="AG139" i="1"/>
  <c r="AE139" i="1"/>
  <c r="AC139" i="1"/>
  <c r="AB139" i="1"/>
  <c r="AF139" i="1" s="1"/>
  <c r="Z139" i="1"/>
  <c r="W139" i="1"/>
  <c r="U139" i="1"/>
  <c r="P139" i="1"/>
  <c r="N139" i="1"/>
  <c r="M139" i="1"/>
  <c r="AK138" i="1"/>
  <c r="AJ138" i="1"/>
  <c r="AI138" i="1"/>
  <c r="AH138" i="1"/>
  <c r="AG138" i="1"/>
  <c r="AE138" i="1"/>
  <c r="AD138" i="1"/>
  <c r="AC138" i="1"/>
  <c r="AB138" i="1"/>
  <c r="AF138" i="1" s="1"/>
  <c r="Z138" i="1"/>
  <c r="W138" i="1"/>
  <c r="X138" i="1" s="1"/>
  <c r="U138" i="1"/>
  <c r="P138" i="1"/>
  <c r="N138" i="1"/>
  <c r="M138" i="1"/>
  <c r="AK137" i="1"/>
  <c r="AJ137" i="1"/>
  <c r="AI137" i="1"/>
  <c r="AH137" i="1"/>
  <c r="AG137" i="1"/>
  <c r="AF137" i="1"/>
  <c r="AE137" i="1"/>
  <c r="AC137" i="1"/>
  <c r="AB137" i="1"/>
  <c r="Z137" i="1"/>
  <c r="W137" i="1"/>
  <c r="U137" i="1"/>
  <c r="P137" i="1"/>
  <c r="N137" i="1"/>
  <c r="M137" i="1"/>
  <c r="AK136" i="1"/>
  <c r="AJ136" i="1"/>
  <c r="AI136" i="1"/>
  <c r="AH136" i="1"/>
  <c r="AG136" i="1"/>
  <c r="AE136" i="1"/>
  <c r="AD136" i="1"/>
  <c r="AC136" i="1"/>
  <c r="AB136" i="1"/>
  <c r="AF136" i="1" s="1"/>
  <c r="Z136" i="1"/>
  <c r="W136" i="1"/>
  <c r="X136" i="1" s="1"/>
  <c r="U136" i="1"/>
  <c r="P136" i="1"/>
  <c r="N136" i="1"/>
  <c r="M136" i="1"/>
  <c r="AK135" i="1"/>
  <c r="AJ135" i="1"/>
  <c r="AI135" i="1"/>
  <c r="AH135" i="1"/>
  <c r="AG135" i="1"/>
  <c r="AE135" i="1"/>
  <c r="AC135" i="1"/>
  <c r="AB135" i="1"/>
  <c r="AF135" i="1" s="1"/>
  <c r="Z135" i="1"/>
  <c r="W135" i="1"/>
  <c r="X135" i="1" s="1"/>
  <c r="U135" i="1"/>
  <c r="P135" i="1"/>
  <c r="N135" i="1"/>
  <c r="M135" i="1"/>
  <c r="AK134" i="1"/>
  <c r="AJ134" i="1"/>
  <c r="AI134" i="1"/>
  <c r="AH134" i="1"/>
  <c r="AG134" i="1"/>
  <c r="AE134" i="1"/>
  <c r="AD134" i="1"/>
  <c r="AC134" i="1"/>
  <c r="AB134" i="1"/>
  <c r="AF134" i="1" s="1"/>
  <c r="Z134" i="1"/>
  <c r="W134" i="1"/>
  <c r="X134" i="1" s="1"/>
  <c r="U134" i="1"/>
  <c r="P134" i="1"/>
  <c r="N134" i="1"/>
  <c r="M134" i="1"/>
  <c r="AK133" i="1"/>
  <c r="AJ133" i="1"/>
  <c r="AI133" i="1"/>
  <c r="AH133" i="1"/>
  <c r="AG133" i="1"/>
  <c r="AF133" i="1"/>
  <c r="AE133" i="1"/>
  <c r="AC133" i="1"/>
  <c r="AB133" i="1"/>
  <c r="Z133" i="1"/>
  <c r="W133" i="1"/>
  <c r="X133" i="1" s="1"/>
  <c r="U133" i="1"/>
  <c r="P133" i="1"/>
  <c r="N133" i="1"/>
  <c r="M133" i="1"/>
  <c r="AK132" i="1"/>
  <c r="AJ132" i="1"/>
  <c r="AI132" i="1"/>
  <c r="AH132" i="1"/>
  <c r="AG132" i="1"/>
  <c r="AE132" i="1"/>
  <c r="AD132" i="1"/>
  <c r="AC132" i="1"/>
  <c r="X132" i="1" s="1"/>
  <c r="AB132" i="1"/>
  <c r="AF132" i="1" s="1"/>
  <c r="Z132" i="1"/>
  <c r="W132" i="1"/>
  <c r="U132" i="1"/>
  <c r="P132" i="1"/>
  <c r="N132" i="1"/>
  <c r="M132" i="1"/>
  <c r="AK131" i="1"/>
  <c r="AJ131" i="1"/>
  <c r="AI131" i="1"/>
  <c r="AH131" i="1"/>
  <c r="AG131" i="1"/>
  <c r="AC131" i="1"/>
  <c r="AB131" i="1"/>
  <c r="Z131" i="1"/>
  <c r="W131" i="1"/>
  <c r="U131" i="1"/>
  <c r="P131" i="1"/>
  <c r="N131" i="1"/>
  <c r="M131" i="1"/>
  <c r="AK130" i="1"/>
  <c r="AJ130" i="1"/>
  <c r="AI130" i="1"/>
  <c r="AH130" i="1"/>
  <c r="AG130" i="1"/>
  <c r="AM130" i="1" s="1"/>
  <c r="AE130" i="1"/>
  <c r="AD130" i="1"/>
  <c r="AC130" i="1"/>
  <c r="AB130" i="1"/>
  <c r="AF130" i="1" s="1"/>
  <c r="Z130" i="1"/>
  <c r="W130" i="1"/>
  <c r="U130" i="1"/>
  <c r="P130" i="1"/>
  <c r="N130" i="1"/>
  <c r="M130" i="1"/>
  <c r="AK129" i="1"/>
  <c r="AJ129" i="1"/>
  <c r="AI129" i="1"/>
  <c r="AH129" i="1"/>
  <c r="AG129" i="1"/>
  <c r="AC129" i="1"/>
  <c r="AB129" i="1"/>
  <c r="Z129" i="1"/>
  <c r="W129" i="1"/>
  <c r="U129" i="1"/>
  <c r="P129" i="1"/>
  <c r="N129" i="1"/>
  <c r="M129" i="1"/>
  <c r="AK128" i="1"/>
  <c r="AJ128" i="1"/>
  <c r="AI128" i="1"/>
  <c r="AH128" i="1"/>
  <c r="AG128" i="1"/>
  <c r="AE128" i="1"/>
  <c r="AD128" i="1"/>
  <c r="AC128" i="1"/>
  <c r="AM128" i="1" s="1"/>
  <c r="AB128" i="1"/>
  <c r="AF128" i="1" s="1"/>
  <c r="Z128" i="1"/>
  <c r="W128" i="1"/>
  <c r="X128" i="1" s="1"/>
  <c r="U128" i="1"/>
  <c r="P128" i="1"/>
  <c r="N128" i="1"/>
  <c r="M128" i="1"/>
  <c r="AK127" i="1"/>
  <c r="AJ127" i="1"/>
  <c r="AI127" i="1"/>
  <c r="AH127" i="1"/>
  <c r="AG127" i="1"/>
  <c r="AC127" i="1"/>
  <c r="AB127" i="1"/>
  <c r="Z127" i="1"/>
  <c r="W127" i="1"/>
  <c r="U127" i="1"/>
  <c r="P127" i="1"/>
  <c r="N127" i="1"/>
  <c r="M127" i="1"/>
  <c r="AK126" i="1"/>
  <c r="AJ126" i="1"/>
  <c r="AI126" i="1"/>
  <c r="AH126" i="1"/>
  <c r="AG126" i="1"/>
  <c r="AE126" i="1"/>
  <c r="AD126" i="1"/>
  <c r="AC126" i="1"/>
  <c r="AM126" i="1" s="1"/>
  <c r="AB126" i="1"/>
  <c r="AF126" i="1" s="1"/>
  <c r="Z126" i="1"/>
  <c r="W126" i="1"/>
  <c r="X126" i="1" s="1"/>
  <c r="U126" i="1"/>
  <c r="P126" i="1"/>
  <c r="N126" i="1"/>
  <c r="M126" i="1"/>
  <c r="AK125" i="1"/>
  <c r="AJ125" i="1"/>
  <c r="AI125" i="1"/>
  <c r="AH125" i="1"/>
  <c r="AG125" i="1"/>
  <c r="AC125" i="1"/>
  <c r="AB125" i="1"/>
  <c r="Z125" i="1"/>
  <c r="W125" i="1"/>
  <c r="U125" i="1"/>
  <c r="P125" i="1"/>
  <c r="N125" i="1"/>
  <c r="M125" i="1"/>
  <c r="AK124" i="1"/>
  <c r="AJ124" i="1"/>
  <c r="AI124" i="1"/>
  <c r="AH124" i="1"/>
  <c r="AG124" i="1"/>
  <c r="AE124" i="1"/>
  <c r="AD124" i="1"/>
  <c r="AC124" i="1"/>
  <c r="AM124" i="1" s="1"/>
  <c r="AB124" i="1"/>
  <c r="AF124" i="1" s="1"/>
  <c r="Z124" i="1"/>
  <c r="W124" i="1"/>
  <c r="X124" i="1" s="1"/>
  <c r="U124" i="1"/>
  <c r="P124" i="1"/>
  <c r="N124" i="1"/>
  <c r="M124" i="1"/>
  <c r="AK123" i="1"/>
  <c r="AJ123" i="1"/>
  <c r="AI123" i="1"/>
  <c r="AH123" i="1"/>
  <c r="AG123" i="1"/>
  <c r="AF123" i="1"/>
  <c r="AE123" i="1"/>
  <c r="AD123" i="1"/>
  <c r="AC123" i="1"/>
  <c r="AM123" i="1" s="1"/>
  <c r="AB123" i="1"/>
  <c r="Z123" i="1"/>
  <c r="W123" i="1"/>
  <c r="U123" i="1"/>
  <c r="P123" i="1"/>
  <c r="N123" i="1"/>
  <c r="M123" i="1"/>
  <c r="AM122" i="1"/>
  <c r="AK122" i="1"/>
  <c r="AJ122" i="1"/>
  <c r="AI122" i="1"/>
  <c r="AH122" i="1"/>
  <c r="AG122" i="1"/>
  <c r="AF122" i="1"/>
  <c r="AE122" i="1"/>
  <c r="AD122" i="1"/>
  <c r="AC122" i="1"/>
  <c r="AB122" i="1"/>
  <c r="Z122" i="1"/>
  <c r="W122" i="1"/>
  <c r="X122" i="1" s="1"/>
  <c r="U122" i="1"/>
  <c r="P122" i="1"/>
  <c r="N122" i="1"/>
  <c r="M122" i="1"/>
  <c r="AK121" i="1"/>
  <c r="AJ121" i="1"/>
  <c r="AI121" i="1"/>
  <c r="AH121" i="1"/>
  <c r="AG121" i="1"/>
  <c r="AF121" i="1"/>
  <c r="AD121" i="1"/>
  <c r="AC121" i="1"/>
  <c r="AB121" i="1"/>
  <c r="AE121" i="1" s="1"/>
  <c r="Z121" i="1"/>
  <c r="X121" i="1"/>
  <c r="W121" i="1"/>
  <c r="U121" i="1"/>
  <c r="P121" i="1"/>
  <c r="N121" i="1"/>
  <c r="M121" i="1"/>
  <c r="AK120" i="1"/>
  <c r="AJ120" i="1"/>
  <c r="AI120" i="1"/>
  <c r="AH120" i="1"/>
  <c r="AG120" i="1"/>
  <c r="AC120" i="1"/>
  <c r="AB120" i="1"/>
  <c r="AF120" i="1" s="1"/>
  <c r="Z120" i="1"/>
  <c r="X120" i="1"/>
  <c r="W120" i="1"/>
  <c r="U120" i="1"/>
  <c r="P120" i="1"/>
  <c r="N120" i="1"/>
  <c r="M120" i="1"/>
  <c r="AK119" i="1"/>
  <c r="AJ119" i="1"/>
  <c r="AI119" i="1"/>
  <c r="AH119" i="1"/>
  <c r="AG119" i="1"/>
  <c r="AC119" i="1"/>
  <c r="AB119" i="1"/>
  <c r="Z119" i="1"/>
  <c r="W119" i="1"/>
  <c r="X119" i="1" s="1"/>
  <c r="U119" i="1"/>
  <c r="P119" i="1"/>
  <c r="N119" i="1"/>
  <c r="M119" i="1"/>
  <c r="AM118" i="1"/>
  <c r="AK118" i="1"/>
  <c r="AJ118" i="1"/>
  <c r="AI118" i="1"/>
  <c r="AH118" i="1"/>
  <c r="AG118" i="1"/>
  <c r="AF118" i="1"/>
  <c r="AE118" i="1"/>
  <c r="AD118" i="1"/>
  <c r="AC118" i="1"/>
  <c r="AB118" i="1"/>
  <c r="Z118" i="1"/>
  <c r="W118" i="1"/>
  <c r="X118" i="1" s="1"/>
  <c r="U118" i="1"/>
  <c r="P118" i="1"/>
  <c r="N118" i="1"/>
  <c r="M118" i="1"/>
  <c r="AK117" i="1"/>
  <c r="AJ117" i="1"/>
  <c r="AI117" i="1"/>
  <c r="AH117" i="1"/>
  <c r="AG117" i="1"/>
  <c r="AM117" i="1" s="1"/>
  <c r="AF117" i="1"/>
  <c r="AD117" i="1"/>
  <c r="AC117" i="1"/>
  <c r="AB117" i="1"/>
  <c r="AE117" i="1" s="1"/>
  <c r="Z117" i="1"/>
  <c r="X117" i="1"/>
  <c r="W117" i="1"/>
  <c r="U117" i="1"/>
  <c r="P117" i="1"/>
  <c r="N117" i="1"/>
  <c r="M117" i="1"/>
  <c r="AK116" i="1"/>
  <c r="AJ116" i="1"/>
  <c r="AI116" i="1"/>
  <c r="AH116" i="1"/>
  <c r="AG116" i="1"/>
  <c r="AC116" i="1"/>
  <c r="AB116" i="1"/>
  <c r="AF116" i="1" s="1"/>
  <c r="Z116" i="1"/>
  <c r="X116" i="1"/>
  <c r="W116" i="1"/>
  <c r="U116" i="1"/>
  <c r="P116" i="1"/>
  <c r="N116" i="1"/>
  <c r="M116" i="1"/>
  <c r="AK115" i="1"/>
  <c r="AJ115" i="1"/>
  <c r="AI115" i="1"/>
  <c r="AH115" i="1"/>
  <c r="AG115" i="1"/>
  <c r="AC115" i="1"/>
  <c r="AB115" i="1"/>
  <c r="Z115" i="1"/>
  <c r="W115" i="1"/>
  <c r="X115" i="1" s="1"/>
  <c r="U115" i="1"/>
  <c r="P115" i="1"/>
  <c r="N115" i="1"/>
  <c r="M115" i="1"/>
  <c r="AM114" i="1"/>
  <c r="AK114" i="1"/>
  <c r="AJ114" i="1"/>
  <c r="AI114" i="1"/>
  <c r="AH114" i="1"/>
  <c r="AG114" i="1"/>
  <c r="AF114" i="1"/>
  <c r="AE114" i="1"/>
  <c r="AD114" i="1"/>
  <c r="AC114" i="1"/>
  <c r="AB114" i="1"/>
  <c r="Z114" i="1"/>
  <c r="W114" i="1"/>
  <c r="X114" i="1" s="1"/>
  <c r="U114" i="1"/>
  <c r="P114" i="1"/>
  <c r="N114" i="1"/>
  <c r="M114" i="1"/>
  <c r="AK113" i="1"/>
  <c r="AJ113" i="1"/>
  <c r="AI113" i="1"/>
  <c r="AH113" i="1"/>
  <c r="AG113" i="1"/>
  <c r="AF113" i="1"/>
  <c r="AD113" i="1"/>
  <c r="AC113" i="1"/>
  <c r="AB113" i="1"/>
  <c r="AE113" i="1" s="1"/>
  <c r="Z113" i="1"/>
  <c r="X113" i="1"/>
  <c r="W113" i="1"/>
  <c r="U113" i="1"/>
  <c r="P113" i="1"/>
  <c r="N113" i="1"/>
  <c r="M113" i="1"/>
  <c r="AK112" i="1"/>
  <c r="AJ112" i="1"/>
  <c r="AI112" i="1"/>
  <c r="AH112" i="1"/>
  <c r="AG112" i="1"/>
  <c r="AC112" i="1"/>
  <c r="AB112" i="1"/>
  <c r="AF112" i="1" s="1"/>
  <c r="Z112" i="1"/>
  <c r="X112" i="1"/>
  <c r="W112" i="1"/>
  <c r="U112" i="1"/>
  <c r="P112" i="1"/>
  <c r="N112" i="1"/>
  <c r="M112" i="1"/>
  <c r="AK111" i="1"/>
  <c r="AJ111" i="1"/>
  <c r="AI111" i="1"/>
  <c r="AH111" i="1"/>
  <c r="AG111" i="1"/>
  <c r="AC111" i="1"/>
  <c r="AB111" i="1"/>
  <c r="Z111" i="1"/>
  <c r="W111" i="1"/>
  <c r="X111" i="1" s="1"/>
  <c r="U111" i="1"/>
  <c r="P111" i="1"/>
  <c r="N111" i="1"/>
  <c r="M111" i="1"/>
  <c r="AM110" i="1"/>
  <c r="AK110" i="1"/>
  <c r="AJ110" i="1"/>
  <c r="AI110" i="1"/>
  <c r="AH110" i="1"/>
  <c r="AG110" i="1"/>
  <c r="AF110" i="1"/>
  <c r="AE110" i="1"/>
  <c r="AD110" i="1"/>
  <c r="AC110" i="1"/>
  <c r="AB110" i="1"/>
  <c r="Z110" i="1"/>
  <c r="W110" i="1"/>
  <c r="X110" i="1" s="1"/>
  <c r="U110" i="1"/>
  <c r="P110" i="1"/>
  <c r="N110" i="1"/>
  <c r="M110" i="1"/>
  <c r="AK109" i="1"/>
  <c r="AJ109" i="1"/>
  <c r="AI109" i="1"/>
  <c r="AH109" i="1"/>
  <c r="AG109" i="1"/>
  <c r="AM109" i="1" s="1"/>
  <c r="AF109" i="1"/>
  <c r="AD109" i="1"/>
  <c r="AC109" i="1"/>
  <c r="AB109" i="1"/>
  <c r="AE109" i="1" s="1"/>
  <c r="Z109" i="1"/>
  <c r="X109" i="1"/>
  <c r="W109" i="1"/>
  <c r="U109" i="1"/>
  <c r="P109" i="1"/>
  <c r="N109" i="1"/>
  <c r="M109" i="1"/>
  <c r="AK108" i="1"/>
  <c r="AJ108" i="1"/>
  <c r="AI108" i="1"/>
  <c r="AH108" i="1"/>
  <c r="AG108" i="1"/>
  <c r="AC108" i="1"/>
  <c r="AB108" i="1"/>
  <c r="AF108" i="1" s="1"/>
  <c r="Z108" i="1"/>
  <c r="X108" i="1"/>
  <c r="W108" i="1"/>
  <c r="U108" i="1"/>
  <c r="P108" i="1"/>
  <c r="N108" i="1"/>
  <c r="M108" i="1"/>
  <c r="AK107" i="1"/>
  <c r="AJ107" i="1"/>
  <c r="AI107" i="1"/>
  <c r="AH107" i="1"/>
  <c r="AG107" i="1"/>
  <c r="AC107" i="1"/>
  <c r="AB107" i="1"/>
  <c r="Z107" i="1"/>
  <c r="W107" i="1"/>
  <c r="X107" i="1" s="1"/>
  <c r="U107" i="1"/>
  <c r="P107" i="1"/>
  <c r="N107" i="1"/>
  <c r="M107" i="1"/>
  <c r="AM106" i="1"/>
  <c r="AK106" i="1"/>
  <c r="AJ106" i="1"/>
  <c r="AI106" i="1"/>
  <c r="AH106" i="1"/>
  <c r="AG106" i="1"/>
  <c r="AF106" i="1"/>
  <c r="AE106" i="1"/>
  <c r="AD106" i="1"/>
  <c r="AC106" i="1"/>
  <c r="AB106" i="1"/>
  <c r="Z106" i="1"/>
  <c r="W106" i="1"/>
  <c r="X106" i="1" s="1"/>
  <c r="U106" i="1"/>
  <c r="P106" i="1"/>
  <c r="N106" i="1"/>
  <c r="M106" i="1"/>
  <c r="AK105" i="1"/>
  <c r="AJ105" i="1"/>
  <c r="AI105" i="1"/>
  <c r="AH105" i="1"/>
  <c r="AG105" i="1"/>
  <c r="AM105" i="1" s="1"/>
  <c r="AF105" i="1"/>
  <c r="AE105" i="1"/>
  <c r="AD105" i="1"/>
  <c r="AC105" i="1"/>
  <c r="AB105" i="1"/>
  <c r="Z105" i="1"/>
  <c r="X105" i="1"/>
  <c r="W105" i="1"/>
  <c r="U105" i="1"/>
  <c r="P105" i="1"/>
  <c r="N105" i="1"/>
  <c r="M105" i="1"/>
  <c r="AK104" i="1"/>
  <c r="AJ104" i="1"/>
  <c r="AI104" i="1"/>
  <c r="AH104" i="1"/>
  <c r="AG104" i="1"/>
  <c r="AC104" i="1"/>
  <c r="AB104" i="1"/>
  <c r="AF104" i="1" s="1"/>
  <c r="Z104" i="1"/>
  <c r="X104" i="1"/>
  <c r="W104" i="1"/>
  <c r="U104" i="1"/>
  <c r="P104" i="1"/>
  <c r="N104" i="1"/>
  <c r="M104" i="1"/>
  <c r="AK103" i="1"/>
  <c r="AJ103" i="1"/>
  <c r="AI103" i="1"/>
  <c r="AH103" i="1"/>
  <c r="AG103" i="1"/>
  <c r="AC103" i="1"/>
  <c r="AB103" i="1"/>
  <c r="Z103" i="1"/>
  <c r="W103" i="1"/>
  <c r="X103" i="1" s="1"/>
  <c r="U103" i="1"/>
  <c r="P103" i="1"/>
  <c r="N103" i="1"/>
  <c r="M103" i="1"/>
  <c r="AM102" i="1"/>
  <c r="AK102" i="1"/>
  <c r="AJ102" i="1"/>
  <c r="AI102" i="1"/>
  <c r="AH102" i="1"/>
  <c r="AG102" i="1"/>
  <c r="AF102" i="1"/>
  <c r="AE102" i="1"/>
  <c r="AD102" i="1"/>
  <c r="AC102" i="1"/>
  <c r="AB102" i="1"/>
  <c r="Z102" i="1"/>
  <c r="W102" i="1"/>
  <c r="X102" i="1" s="1"/>
  <c r="U102" i="1"/>
  <c r="P102" i="1"/>
  <c r="N102" i="1"/>
  <c r="M102" i="1"/>
  <c r="AK101" i="1"/>
  <c r="AJ101" i="1"/>
  <c r="AI101" i="1"/>
  <c r="AH101" i="1"/>
  <c r="AG101" i="1"/>
  <c r="AF101" i="1"/>
  <c r="AE101" i="1"/>
  <c r="AD101" i="1"/>
  <c r="AC101" i="1"/>
  <c r="AB101" i="1"/>
  <c r="Z101" i="1"/>
  <c r="X101" i="1"/>
  <c r="W101" i="1"/>
  <c r="U101" i="1"/>
  <c r="P101" i="1"/>
  <c r="N101" i="1"/>
  <c r="M101" i="1"/>
  <c r="AK100" i="1"/>
  <c r="AJ100" i="1"/>
  <c r="AI100" i="1"/>
  <c r="AH100" i="1"/>
  <c r="AG100" i="1"/>
  <c r="AC100" i="1"/>
  <c r="AB100" i="1"/>
  <c r="AF100" i="1" s="1"/>
  <c r="Z100" i="1"/>
  <c r="X100" i="1"/>
  <c r="W100" i="1"/>
  <c r="U100" i="1"/>
  <c r="P100" i="1"/>
  <c r="N100" i="1"/>
  <c r="M100" i="1"/>
  <c r="AK99" i="1"/>
  <c r="AJ99" i="1"/>
  <c r="AI99" i="1"/>
  <c r="AH99" i="1"/>
  <c r="AG99" i="1"/>
  <c r="AC99" i="1"/>
  <c r="AB99" i="1"/>
  <c r="Z99" i="1"/>
  <c r="W99" i="1"/>
  <c r="X99" i="1" s="1"/>
  <c r="U99" i="1"/>
  <c r="P99" i="1"/>
  <c r="N99" i="1"/>
  <c r="M99" i="1"/>
  <c r="AM98" i="1"/>
  <c r="AK98" i="1"/>
  <c r="AJ98" i="1"/>
  <c r="AI98" i="1"/>
  <c r="AH98" i="1"/>
  <c r="AG98" i="1"/>
  <c r="AF98" i="1"/>
  <c r="AE98" i="1"/>
  <c r="AD98" i="1"/>
  <c r="AC98" i="1"/>
  <c r="AB98" i="1"/>
  <c r="Z98" i="1"/>
  <c r="W98" i="1"/>
  <c r="X98" i="1" s="1"/>
  <c r="U98" i="1"/>
  <c r="P98" i="1"/>
  <c r="N98" i="1"/>
  <c r="M98" i="1"/>
  <c r="AK97" i="1"/>
  <c r="AJ97" i="1"/>
  <c r="AI97" i="1"/>
  <c r="AH97" i="1"/>
  <c r="AG97" i="1"/>
  <c r="AF97" i="1"/>
  <c r="AE97" i="1"/>
  <c r="AD97" i="1"/>
  <c r="AC97" i="1"/>
  <c r="AB97" i="1"/>
  <c r="Z97" i="1"/>
  <c r="W97" i="1"/>
  <c r="X97" i="1" s="1"/>
  <c r="U97" i="1"/>
  <c r="P97" i="1"/>
  <c r="N97" i="1"/>
  <c r="M97" i="1"/>
  <c r="AK96" i="1"/>
  <c r="AJ96" i="1"/>
  <c r="AI96" i="1"/>
  <c r="AH96" i="1"/>
  <c r="AG96" i="1"/>
  <c r="AC96" i="1"/>
  <c r="AB96" i="1"/>
  <c r="AF96" i="1" s="1"/>
  <c r="Z96" i="1"/>
  <c r="X96" i="1"/>
  <c r="W96" i="1"/>
  <c r="U96" i="1"/>
  <c r="P96" i="1"/>
  <c r="N96" i="1"/>
  <c r="M96" i="1"/>
  <c r="AK95" i="1"/>
  <c r="AJ95" i="1"/>
  <c r="AI95" i="1"/>
  <c r="AH95" i="1"/>
  <c r="AG95" i="1"/>
  <c r="AC95" i="1"/>
  <c r="AB95" i="1"/>
  <c r="Z95" i="1"/>
  <c r="W95" i="1"/>
  <c r="X95" i="1" s="1"/>
  <c r="U95" i="1"/>
  <c r="P95" i="1"/>
  <c r="N95" i="1"/>
  <c r="M95" i="1"/>
  <c r="AM94" i="1"/>
  <c r="AK94" i="1"/>
  <c r="AJ94" i="1"/>
  <c r="AI94" i="1"/>
  <c r="AH94" i="1"/>
  <c r="AG94" i="1"/>
  <c r="AF94" i="1"/>
  <c r="AE94" i="1"/>
  <c r="AD94" i="1"/>
  <c r="AC94" i="1"/>
  <c r="AB94" i="1"/>
  <c r="Z94" i="1"/>
  <c r="W94" i="1"/>
  <c r="X94" i="1" s="1"/>
  <c r="U94" i="1"/>
  <c r="P94" i="1"/>
  <c r="N94" i="1"/>
  <c r="M94" i="1"/>
  <c r="AK93" i="1"/>
  <c r="AJ93" i="1"/>
  <c r="AI93" i="1"/>
  <c r="AH93" i="1"/>
  <c r="AG93" i="1"/>
  <c r="AM93" i="1" s="1"/>
  <c r="AF93" i="1"/>
  <c r="AE93" i="1"/>
  <c r="AD93" i="1"/>
  <c r="AC93" i="1"/>
  <c r="AB93" i="1"/>
  <c r="Z93" i="1"/>
  <c r="W93" i="1"/>
  <c r="X93" i="1" s="1"/>
  <c r="U93" i="1"/>
  <c r="P93" i="1"/>
  <c r="N93" i="1"/>
  <c r="M93" i="1"/>
  <c r="AK92" i="1"/>
  <c r="AJ92" i="1"/>
  <c r="AI92" i="1"/>
  <c r="AH92" i="1"/>
  <c r="AG92" i="1"/>
  <c r="AC92" i="1"/>
  <c r="AB92" i="1"/>
  <c r="AF92" i="1" s="1"/>
  <c r="Z92" i="1"/>
  <c r="X92" i="1"/>
  <c r="W92" i="1"/>
  <c r="U92" i="1"/>
  <c r="P92" i="1"/>
  <c r="N92" i="1"/>
  <c r="M92" i="1"/>
  <c r="AK91" i="1"/>
  <c r="AJ91" i="1"/>
  <c r="AI91" i="1"/>
  <c r="AH91" i="1"/>
  <c r="AG91" i="1"/>
  <c r="AC91" i="1"/>
  <c r="AB91" i="1"/>
  <c r="Z91" i="1"/>
  <c r="W91" i="1"/>
  <c r="X91" i="1" s="1"/>
  <c r="U91" i="1"/>
  <c r="P91" i="1"/>
  <c r="N91" i="1"/>
  <c r="M91" i="1"/>
  <c r="AM90" i="1"/>
  <c r="AK90" i="1"/>
  <c r="AJ90" i="1"/>
  <c r="AI90" i="1"/>
  <c r="AH90" i="1"/>
  <c r="AG90" i="1"/>
  <c r="AF90" i="1"/>
  <c r="AE90" i="1"/>
  <c r="AD90" i="1"/>
  <c r="AC90" i="1"/>
  <c r="AB90" i="1"/>
  <c r="Z90" i="1"/>
  <c r="W90" i="1"/>
  <c r="X90" i="1" s="1"/>
  <c r="U90" i="1"/>
  <c r="P90" i="1"/>
  <c r="N90" i="1"/>
  <c r="M90" i="1"/>
  <c r="AK89" i="1"/>
  <c r="AJ89" i="1"/>
  <c r="AI89" i="1"/>
  <c r="AH89" i="1"/>
  <c r="AG89" i="1"/>
  <c r="AF89" i="1"/>
  <c r="AE89" i="1"/>
  <c r="AD89" i="1"/>
  <c r="AC89" i="1"/>
  <c r="AB89" i="1"/>
  <c r="Z89" i="1"/>
  <c r="W89" i="1"/>
  <c r="X89" i="1" s="1"/>
  <c r="U89" i="1"/>
  <c r="P89" i="1"/>
  <c r="N89" i="1"/>
  <c r="M89" i="1"/>
  <c r="AK88" i="1"/>
  <c r="AJ88" i="1"/>
  <c r="AI88" i="1"/>
  <c r="AH88" i="1"/>
  <c r="AG88" i="1"/>
  <c r="AE88" i="1"/>
  <c r="AC88" i="1"/>
  <c r="AB88" i="1"/>
  <c r="AF88" i="1" s="1"/>
  <c r="Z88" i="1"/>
  <c r="X88" i="1"/>
  <c r="W88" i="1"/>
  <c r="U88" i="1"/>
  <c r="P88" i="1"/>
  <c r="N88" i="1"/>
  <c r="M88" i="1"/>
  <c r="AK87" i="1"/>
  <c r="AJ87" i="1"/>
  <c r="AI87" i="1"/>
  <c r="AH87" i="1"/>
  <c r="AG87" i="1"/>
  <c r="AC87" i="1"/>
  <c r="AB87" i="1"/>
  <c r="Z87" i="1"/>
  <c r="W87" i="1"/>
  <c r="X87" i="1" s="1"/>
  <c r="U87" i="1"/>
  <c r="P87" i="1"/>
  <c r="N87" i="1"/>
  <c r="M87" i="1"/>
  <c r="AM86" i="1"/>
  <c r="AK86" i="1"/>
  <c r="AJ86" i="1"/>
  <c r="AI86" i="1"/>
  <c r="AH86" i="1"/>
  <c r="AG86" i="1"/>
  <c r="AF86" i="1"/>
  <c r="AE86" i="1"/>
  <c r="AD86" i="1"/>
  <c r="AC86" i="1"/>
  <c r="AB86" i="1"/>
  <c r="Z86" i="1"/>
  <c r="W86" i="1"/>
  <c r="X86" i="1" s="1"/>
  <c r="U86" i="1"/>
  <c r="P86" i="1"/>
  <c r="N86" i="1"/>
  <c r="M86" i="1"/>
  <c r="AK85" i="1"/>
  <c r="AJ85" i="1"/>
  <c r="AI85" i="1"/>
  <c r="AH85" i="1"/>
  <c r="AG85" i="1"/>
  <c r="AF85" i="1"/>
  <c r="AE85" i="1"/>
  <c r="AC85" i="1"/>
  <c r="AB85" i="1"/>
  <c r="AM85" i="1" s="1"/>
  <c r="Z85" i="1"/>
  <c r="W85" i="1"/>
  <c r="X85" i="1" s="1"/>
  <c r="U85" i="1"/>
  <c r="P85" i="1"/>
  <c r="N85" i="1"/>
  <c r="M85" i="1"/>
  <c r="AK84" i="1"/>
  <c r="AJ84" i="1"/>
  <c r="AI84" i="1"/>
  <c r="AH84" i="1"/>
  <c r="AG84" i="1"/>
  <c r="AE84" i="1"/>
  <c r="AC84" i="1"/>
  <c r="AB84" i="1"/>
  <c r="AF84" i="1" s="1"/>
  <c r="Z84" i="1"/>
  <c r="X84" i="1"/>
  <c r="W84" i="1"/>
  <c r="U84" i="1"/>
  <c r="P84" i="1"/>
  <c r="N84" i="1"/>
  <c r="M84" i="1"/>
  <c r="AK83" i="1"/>
  <c r="AJ83" i="1"/>
  <c r="AI83" i="1"/>
  <c r="AH83" i="1"/>
  <c r="AG83" i="1"/>
  <c r="AC83" i="1"/>
  <c r="AB83" i="1"/>
  <c r="Z83" i="1"/>
  <c r="W83" i="1"/>
  <c r="X83" i="1" s="1"/>
  <c r="U83" i="1"/>
  <c r="P83" i="1"/>
  <c r="N83" i="1"/>
  <c r="M83" i="1"/>
  <c r="AM82" i="1"/>
  <c r="AK82" i="1"/>
  <c r="AJ82" i="1"/>
  <c r="AI82" i="1"/>
  <c r="AH82" i="1"/>
  <c r="AG82" i="1"/>
  <c r="AF82" i="1"/>
  <c r="AE82" i="1"/>
  <c r="AD82" i="1"/>
  <c r="AC82" i="1"/>
  <c r="AB82" i="1"/>
  <c r="Z82" i="1"/>
  <c r="W82" i="1"/>
  <c r="X82" i="1" s="1"/>
  <c r="U82" i="1"/>
  <c r="P82" i="1"/>
  <c r="N82" i="1"/>
  <c r="M82" i="1"/>
  <c r="AK81" i="1"/>
  <c r="AJ81" i="1"/>
  <c r="AI81" i="1"/>
  <c r="AH81" i="1"/>
  <c r="AG81" i="1"/>
  <c r="AF81" i="1"/>
  <c r="AE81" i="1"/>
  <c r="AC81" i="1"/>
  <c r="AB81" i="1"/>
  <c r="Z81" i="1"/>
  <c r="W81" i="1"/>
  <c r="X81" i="1" s="1"/>
  <c r="U81" i="1"/>
  <c r="P81" i="1"/>
  <c r="N81" i="1"/>
  <c r="M81" i="1"/>
  <c r="AK80" i="1"/>
  <c r="AJ80" i="1"/>
  <c r="AI80" i="1"/>
  <c r="AH80" i="1"/>
  <c r="AG80" i="1"/>
  <c r="AE80" i="1"/>
  <c r="AC80" i="1"/>
  <c r="AB80" i="1"/>
  <c r="AF80" i="1" s="1"/>
  <c r="Z80" i="1"/>
  <c r="X80" i="1"/>
  <c r="W80" i="1"/>
  <c r="U80" i="1"/>
  <c r="P80" i="1"/>
  <c r="N80" i="1"/>
  <c r="M80" i="1"/>
  <c r="AK79" i="1"/>
  <c r="AJ79" i="1"/>
  <c r="AI79" i="1"/>
  <c r="AH79" i="1"/>
  <c r="AG79" i="1"/>
  <c r="AC79" i="1"/>
  <c r="AB79" i="1"/>
  <c r="Z79" i="1"/>
  <c r="W79" i="1"/>
  <c r="X79" i="1" s="1"/>
  <c r="U79" i="1"/>
  <c r="P79" i="1"/>
  <c r="N79" i="1"/>
  <c r="M79" i="1"/>
  <c r="AM78" i="1"/>
  <c r="AK78" i="1"/>
  <c r="AJ78" i="1"/>
  <c r="AI78" i="1"/>
  <c r="AH78" i="1"/>
  <c r="AG78" i="1"/>
  <c r="AF78" i="1"/>
  <c r="AE78" i="1"/>
  <c r="AD78" i="1"/>
  <c r="AC78" i="1"/>
  <c r="AB78" i="1"/>
  <c r="Z78" i="1"/>
  <c r="W78" i="1"/>
  <c r="X78" i="1" s="1"/>
  <c r="U78" i="1"/>
  <c r="P78" i="1"/>
  <c r="N78" i="1"/>
  <c r="M78" i="1"/>
  <c r="AK77" i="1"/>
  <c r="AJ77" i="1"/>
  <c r="AI77" i="1"/>
  <c r="AH77" i="1"/>
  <c r="AG77" i="1"/>
  <c r="AF77" i="1"/>
  <c r="AE77" i="1"/>
  <c r="AC77" i="1"/>
  <c r="AB77" i="1"/>
  <c r="AM77" i="1" s="1"/>
  <c r="Z77" i="1"/>
  <c r="W77" i="1"/>
  <c r="X77" i="1" s="1"/>
  <c r="U77" i="1"/>
  <c r="P77" i="1"/>
  <c r="N77" i="1"/>
  <c r="M77" i="1"/>
  <c r="AK76" i="1"/>
  <c r="AJ76" i="1"/>
  <c r="AI76" i="1"/>
  <c r="AH76" i="1"/>
  <c r="AG76" i="1"/>
  <c r="AE76" i="1"/>
  <c r="AC76" i="1"/>
  <c r="AB76" i="1"/>
  <c r="AF76" i="1" s="1"/>
  <c r="Z76" i="1"/>
  <c r="X76" i="1"/>
  <c r="W76" i="1"/>
  <c r="U76" i="1"/>
  <c r="P76" i="1"/>
  <c r="N76" i="1"/>
  <c r="M76" i="1"/>
  <c r="AK75" i="1"/>
  <c r="AJ75" i="1"/>
  <c r="AI75" i="1"/>
  <c r="AH75" i="1"/>
  <c r="AG75" i="1"/>
  <c r="AC75" i="1"/>
  <c r="AB75" i="1"/>
  <c r="Z75" i="1"/>
  <c r="W75" i="1"/>
  <c r="X75" i="1" s="1"/>
  <c r="U75" i="1"/>
  <c r="P75" i="1"/>
  <c r="N75" i="1"/>
  <c r="M75" i="1"/>
  <c r="AK74" i="1"/>
  <c r="AJ74" i="1"/>
  <c r="AI74" i="1"/>
  <c r="AH74" i="1"/>
  <c r="AG74" i="1"/>
  <c r="AF74" i="1"/>
  <c r="AE74" i="1"/>
  <c r="AD74" i="1"/>
  <c r="AC74" i="1"/>
  <c r="AB74" i="1"/>
  <c r="Z74" i="1"/>
  <c r="W74" i="1"/>
  <c r="X74" i="1" s="1"/>
  <c r="U74" i="1"/>
  <c r="P74" i="1"/>
  <c r="AM74" i="1" s="1"/>
  <c r="N74" i="1"/>
  <c r="M74" i="1"/>
  <c r="AK73" i="1"/>
  <c r="AJ73" i="1"/>
  <c r="AI73" i="1"/>
  <c r="AH73" i="1"/>
  <c r="AG73" i="1"/>
  <c r="AF73" i="1"/>
  <c r="AE73" i="1"/>
  <c r="AC73" i="1"/>
  <c r="AB73" i="1"/>
  <c r="Z73" i="1"/>
  <c r="W73" i="1"/>
  <c r="X73" i="1" s="1"/>
  <c r="U73" i="1"/>
  <c r="P73" i="1"/>
  <c r="N73" i="1"/>
  <c r="M73" i="1"/>
  <c r="AK72" i="1"/>
  <c r="AJ72" i="1"/>
  <c r="AI72" i="1"/>
  <c r="X72" i="1" s="1"/>
  <c r="AH72" i="1"/>
  <c r="AG72" i="1"/>
  <c r="AE72" i="1"/>
  <c r="AC72" i="1"/>
  <c r="AB72" i="1"/>
  <c r="AF72" i="1" s="1"/>
  <c r="Z72" i="1"/>
  <c r="W72" i="1"/>
  <c r="U72" i="1"/>
  <c r="P72" i="1"/>
  <c r="N72" i="1"/>
  <c r="M72" i="1"/>
  <c r="AK71" i="1"/>
  <c r="AJ71" i="1"/>
  <c r="AI71" i="1"/>
  <c r="AH71" i="1"/>
  <c r="AG71" i="1"/>
  <c r="AC71" i="1"/>
  <c r="AB71" i="1"/>
  <c r="Z71" i="1"/>
  <c r="W71" i="1"/>
  <c r="U71" i="1"/>
  <c r="P71" i="1"/>
  <c r="N71" i="1"/>
  <c r="M71" i="1"/>
  <c r="AK70" i="1"/>
  <c r="AJ70" i="1"/>
  <c r="AI70" i="1"/>
  <c r="AH70" i="1"/>
  <c r="AG70" i="1"/>
  <c r="AF70" i="1"/>
  <c r="AE70" i="1"/>
  <c r="AM70" i="1" s="1"/>
  <c r="AD70" i="1"/>
  <c r="AC70" i="1"/>
  <c r="AB70" i="1"/>
  <c r="Z70" i="1"/>
  <c r="W70" i="1"/>
  <c r="X70" i="1" s="1"/>
  <c r="U70" i="1"/>
  <c r="P70" i="1"/>
  <c r="N70" i="1"/>
  <c r="M70" i="1"/>
  <c r="AK69" i="1"/>
  <c r="AJ69" i="1"/>
  <c r="AI69" i="1"/>
  <c r="AH69" i="1"/>
  <c r="AG69" i="1"/>
  <c r="AF69" i="1"/>
  <c r="AE69" i="1"/>
  <c r="AC69" i="1"/>
  <c r="AB69" i="1"/>
  <c r="AM69" i="1" s="1"/>
  <c r="Z69" i="1"/>
  <c r="W69" i="1"/>
  <c r="U69" i="1"/>
  <c r="P69" i="1"/>
  <c r="N69" i="1"/>
  <c r="M69" i="1"/>
  <c r="AK68" i="1"/>
  <c r="AJ68" i="1"/>
  <c r="AI68" i="1"/>
  <c r="AH68" i="1"/>
  <c r="AG68" i="1"/>
  <c r="AE68" i="1"/>
  <c r="AC68" i="1"/>
  <c r="AB68" i="1"/>
  <c r="AF68" i="1" s="1"/>
  <c r="Z68" i="1"/>
  <c r="X68" i="1"/>
  <c r="W68" i="1"/>
  <c r="U68" i="1"/>
  <c r="P68" i="1"/>
  <c r="N68" i="1"/>
  <c r="M68" i="1"/>
  <c r="AK67" i="1"/>
  <c r="AJ67" i="1"/>
  <c r="AI67" i="1"/>
  <c r="AH67" i="1"/>
  <c r="AG67" i="1"/>
  <c r="AC67" i="1"/>
  <c r="AB67" i="1"/>
  <c r="Z67" i="1"/>
  <c r="W67" i="1"/>
  <c r="X67" i="1" s="1"/>
  <c r="U67" i="1"/>
  <c r="P67" i="1"/>
  <c r="N67" i="1"/>
  <c r="M67" i="1"/>
  <c r="AK66" i="1"/>
  <c r="AJ66" i="1"/>
  <c r="AI66" i="1"/>
  <c r="AH66" i="1"/>
  <c r="AG66" i="1"/>
  <c r="AM66" i="1" s="1"/>
  <c r="AF66" i="1"/>
  <c r="AE66" i="1"/>
  <c r="AD66" i="1"/>
  <c r="AC66" i="1"/>
  <c r="AB66" i="1"/>
  <c r="Z66" i="1"/>
  <c r="W66" i="1"/>
  <c r="X66" i="1" s="1"/>
  <c r="U66" i="1"/>
  <c r="P66" i="1"/>
  <c r="N66" i="1"/>
  <c r="M66" i="1"/>
  <c r="AK65" i="1"/>
  <c r="AJ65" i="1"/>
  <c r="AI65" i="1"/>
  <c r="AH65" i="1"/>
  <c r="AG65" i="1"/>
  <c r="AF65" i="1"/>
  <c r="AE65" i="1"/>
  <c r="AC65" i="1"/>
  <c r="AB65" i="1"/>
  <c r="Z65" i="1"/>
  <c r="W65" i="1"/>
  <c r="U65" i="1"/>
  <c r="P65" i="1"/>
  <c r="N65" i="1"/>
  <c r="M65" i="1"/>
  <c r="AK64" i="1"/>
  <c r="AJ64" i="1"/>
  <c r="AI64" i="1"/>
  <c r="AH64" i="1"/>
  <c r="AG64" i="1"/>
  <c r="AE64" i="1"/>
  <c r="AC64" i="1"/>
  <c r="AB64" i="1"/>
  <c r="AF64" i="1" s="1"/>
  <c r="Z64" i="1"/>
  <c r="X64" i="1"/>
  <c r="W64" i="1"/>
  <c r="U64" i="1"/>
  <c r="P64" i="1"/>
  <c r="N64" i="1"/>
  <c r="M64" i="1"/>
  <c r="AK63" i="1"/>
  <c r="AJ63" i="1"/>
  <c r="AI63" i="1"/>
  <c r="AH63" i="1"/>
  <c r="AG63" i="1"/>
  <c r="AE63" i="1"/>
  <c r="AC63" i="1"/>
  <c r="AB63" i="1"/>
  <c r="AF63" i="1" s="1"/>
  <c r="Z63" i="1"/>
  <c r="W63" i="1"/>
  <c r="U63" i="1"/>
  <c r="P63" i="1"/>
  <c r="N63" i="1"/>
  <c r="M63" i="1"/>
  <c r="AK62" i="1"/>
  <c r="AJ62" i="1"/>
  <c r="AI62" i="1"/>
  <c r="AH62" i="1"/>
  <c r="AG62" i="1"/>
  <c r="AM62" i="1" s="1"/>
  <c r="AF62" i="1"/>
  <c r="AE62" i="1"/>
  <c r="AD62" i="1"/>
  <c r="AC62" i="1"/>
  <c r="AB62" i="1"/>
  <c r="Z62" i="1"/>
  <c r="W62" i="1"/>
  <c r="U62" i="1"/>
  <c r="P62" i="1"/>
  <c r="N62" i="1"/>
  <c r="M62" i="1"/>
  <c r="AK61" i="1"/>
  <c r="AJ61" i="1"/>
  <c r="AI61" i="1"/>
  <c r="AH61" i="1"/>
  <c r="AG61" i="1"/>
  <c r="AF61" i="1"/>
  <c r="AE61" i="1"/>
  <c r="AC61" i="1"/>
  <c r="AB61" i="1"/>
  <c r="Z61" i="1"/>
  <c r="W61" i="1"/>
  <c r="X61" i="1" s="1"/>
  <c r="U61" i="1"/>
  <c r="P61" i="1"/>
  <c r="N61" i="1"/>
  <c r="M61" i="1"/>
  <c r="AK60" i="1"/>
  <c r="AJ60" i="1"/>
  <c r="AI60" i="1"/>
  <c r="AH60" i="1"/>
  <c r="AG60" i="1"/>
  <c r="AE60" i="1"/>
  <c r="AC60" i="1"/>
  <c r="AB60" i="1"/>
  <c r="Z60" i="1"/>
  <c r="X60" i="1"/>
  <c r="W60" i="1"/>
  <c r="U60" i="1"/>
  <c r="P60" i="1"/>
  <c r="N60" i="1"/>
  <c r="M60" i="1"/>
  <c r="AK59" i="1"/>
  <c r="AJ59" i="1"/>
  <c r="AI59" i="1"/>
  <c r="AH59" i="1"/>
  <c r="AG59" i="1"/>
  <c r="AC59" i="1"/>
  <c r="AB59" i="1"/>
  <c r="AF59" i="1" s="1"/>
  <c r="Z59" i="1"/>
  <c r="W59" i="1"/>
  <c r="U59" i="1"/>
  <c r="P59" i="1"/>
  <c r="N59" i="1"/>
  <c r="M59" i="1"/>
  <c r="AK58" i="1"/>
  <c r="AJ58" i="1"/>
  <c r="AI58" i="1"/>
  <c r="AH58" i="1"/>
  <c r="AG58" i="1"/>
  <c r="AM58" i="1" s="1"/>
  <c r="AF58" i="1"/>
  <c r="AE58" i="1"/>
  <c r="AD58" i="1"/>
  <c r="AC58" i="1"/>
  <c r="AB58" i="1"/>
  <c r="Z58" i="1"/>
  <c r="W58" i="1"/>
  <c r="U58" i="1"/>
  <c r="P58" i="1"/>
  <c r="N58" i="1"/>
  <c r="M58" i="1"/>
  <c r="AK57" i="1"/>
  <c r="AJ57" i="1"/>
  <c r="AI57" i="1"/>
  <c r="AH57" i="1"/>
  <c r="AG57" i="1"/>
  <c r="AF57" i="1"/>
  <c r="AE57" i="1"/>
  <c r="AC57" i="1"/>
  <c r="AB57" i="1"/>
  <c r="Z57" i="1"/>
  <c r="W57" i="1"/>
  <c r="X57" i="1" s="1"/>
  <c r="U57" i="1"/>
  <c r="P57" i="1"/>
  <c r="N57" i="1"/>
  <c r="M57" i="1"/>
  <c r="AK56" i="1"/>
  <c r="AJ56" i="1"/>
  <c r="AI56" i="1"/>
  <c r="AH56" i="1"/>
  <c r="AG56" i="1"/>
  <c r="AC56" i="1"/>
  <c r="AB56" i="1"/>
  <c r="AE56" i="1" s="1"/>
  <c r="Z56" i="1"/>
  <c r="W56" i="1"/>
  <c r="X56" i="1" s="1"/>
  <c r="U56" i="1"/>
  <c r="P56" i="1"/>
  <c r="N56" i="1"/>
  <c r="M56" i="1"/>
  <c r="AK55" i="1"/>
  <c r="AJ55" i="1"/>
  <c r="AI55" i="1"/>
  <c r="AH55" i="1"/>
  <c r="AG55" i="1"/>
  <c r="AC55" i="1"/>
  <c r="AB55" i="1"/>
  <c r="AF55" i="1" s="1"/>
  <c r="Z55" i="1"/>
  <c r="W55" i="1"/>
  <c r="U55" i="1"/>
  <c r="P55" i="1"/>
  <c r="N55" i="1"/>
  <c r="M55" i="1"/>
  <c r="AK54" i="1"/>
  <c r="AJ54" i="1"/>
  <c r="AI54" i="1"/>
  <c r="AH54" i="1"/>
  <c r="AG54" i="1"/>
  <c r="AM54" i="1" s="1"/>
  <c r="AF54" i="1"/>
  <c r="AE54" i="1"/>
  <c r="AD54" i="1"/>
  <c r="AC54" i="1"/>
  <c r="AB54" i="1"/>
  <c r="Z54" i="1"/>
  <c r="W54" i="1"/>
  <c r="U54" i="1"/>
  <c r="P54" i="1"/>
  <c r="N54" i="1"/>
  <c r="M54" i="1"/>
  <c r="AK53" i="1"/>
  <c r="AJ53" i="1"/>
  <c r="AI53" i="1"/>
  <c r="AH53" i="1"/>
  <c r="AG53" i="1"/>
  <c r="AF53" i="1"/>
  <c r="AE53" i="1"/>
  <c r="AC53" i="1"/>
  <c r="AB53" i="1"/>
  <c r="Z53" i="1"/>
  <c r="W53" i="1"/>
  <c r="X53" i="1" s="1"/>
  <c r="U53" i="1"/>
  <c r="P53" i="1"/>
  <c r="N53" i="1"/>
  <c r="M53" i="1"/>
  <c r="AK52" i="1"/>
  <c r="AJ52" i="1"/>
  <c r="AI52" i="1"/>
  <c r="AH52" i="1"/>
  <c r="AG52" i="1"/>
  <c r="AC52" i="1"/>
  <c r="AB52" i="1"/>
  <c r="AE52" i="1" s="1"/>
  <c r="Z52" i="1"/>
  <c r="W52" i="1"/>
  <c r="X52" i="1" s="1"/>
  <c r="U52" i="1"/>
  <c r="P52" i="1"/>
  <c r="N52" i="1"/>
  <c r="M52" i="1"/>
  <c r="AK51" i="1"/>
  <c r="AJ51" i="1"/>
  <c r="AI51" i="1"/>
  <c r="AH51" i="1"/>
  <c r="AG51" i="1"/>
  <c r="AC51" i="1"/>
  <c r="AB51" i="1"/>
  <c r="AF51" i="1" s="1"/>
  <c r="Z51" i="1"/>
  <c r="W51" i="1"/>
  <c r="U51" i="1"/>
  <c r="P51" i="1"/>
  <c r="N51" i="1"/>
  <c r="M51" i="1"/>
  <c r="AK50" i="1"/>
  <c r="AJ50" i="1"/>
  <c r="AI50" i="1"/>
  <c r="AH50" i="1"/>
  <c r="AG50" i="1"/>
  <c r="AM50" i="1" s="1"/>
  <c r="AF50" i="1"/>
  <c r="AE50" i="1"/>
  <c r="AD50" i="1"/>
  <c r="AC50" i="1"/>
  <c r="AB50" i="1"/>
  <c r="Z50" i="1"/>
  <c r="W50" i="1"/>
  <c r="U50" i="1"/>
  <c r="P50" i="1"/>
  <c r="N50" i="1"/>
  <c r="M50" i="1"/>
  <c r="AK49" i="1"/>
  <c r="AJ49" i="1"/>
  <c r="AI49" i="1"/>
  <c r="AH49" i="1"/>
  <c r="AG49" i="1"/>
  <c r="AF49" i="1"/>
  <c r="AE49" i="1"/>
  <c r="AC49" i="1"/>
  <c r="AB49" i="1"/>
  <c r="Z49" i="1"/>
  <c r="W49" i="1"/>
  <c r="X49" i="1" s="1"/>
  <c r="U49" i="1"/>
  <c r="P49" i="1"/>
  <c r="N49" i="1"/>
  <c r="M49" i="1"/>
  <c r="AK48" i="1"/>
  <c r="AJ48" i="1"/>
  <c r="AI48" i="1"/>
  <c r="AH48" i="1"/>
  <c r="AG48" i="1"/>
  <c r="AC48" i="1"/>
  <c r="AB48" i="1"/>
  <c r="AE48" i="1" s="1"/>
  <c r="Z48" i="1"/>
  <c r="W48" i="1"/>
  <c r="X48" i="1" s="1"/>
  <c r="U48" i="1"/>
  <c r="P48" i="1"/>
  <c r="N48" i="1"/>
  <c r="M48" i="1"/>
  <c r="AK47" i="1"/>
  <c r="AJ47" i="1"/>
  <c r="AI47" i="1"/>
  <c r="AH47" i="1"/>
  <c r="AG47" i="1"/>
  <c r="AC47" i="1"/>
  <c r="AB47" i="1"/>
  <c r="AF47" i="1" s="1"/>
  <c r="Z47" i="1"/>
  <c r="W47" i="1"/>
  <c r="U47" i="1"/>
  <c r="P47" i="1"/>
  <c r="N47" i="1"/>
  <c r="M47" i="1"/>
  <c r="AK46" i="1"/>
  <c r="AJ46" i="1"/>
  <c r="AI46" i="1"/>
  <c r="AH46" i="1"/>
  <c r="AG46" i="1"/>
  <c r="AM46" i="1" s="1"/>
  <c r="AF46" i="1"/>
  <c r="AE46" i="1"/>
  <c r="AD46" i="1"/>
  <c r="AC46" i="1"/>
  <c r="AB46" i="1"/>
  <c r="Z46" i="1"/>
  <c r="W46" i="1"/>
  <c r="U46" i="1"/>
  <c r="P46" i="1"/>
  <c r="N46" i="1"/>
  <c r="M46" i="1"/>
  <c r="AK45" i="1"/>
  <c r="AJ45" i="1"/>
  <c r="AI45" i="1"/>
  <c r="AH45" i="1"/>
  <c r="AG45" i="1"/>
  <c r="AC45" i="1"/>
  <c r="AB45" i="1"/>
  <c r="AF45" i="1" s="1"/>
  <c r="Z45" i="1"/>
  <c r="W45" i="1"/>
  <c r="X45" i="1" s="1"/>
  <c r="U45" i="1"/>
  <c r="P45" i="1"/>
  <c r="N45" i="1"/>
  <c r="M45" i="1"/>
  <c r="AK44" i="1"/>
  <c r="AJ44" i="1"/>
  <c r="AI44" i="1"/>
  <c r="AH44" i="1"/>
  <c r="AG44" i="1"/>
  <c r="AE44" i="1"/>
  <c r="AD44" i="1"/>
  <c r="AC44" i="1"/>
  <c r="AM44" i="1" s="1"/>
  <c r="AB44" i="1"/>
  <c r="AF44" i="1" s="1"/>
  <c r="Z44" i="1"/>
  <c r="W44" i="1"/>
  <c r="X44" i="1" s="1"/>
  <c r="U44" i="1"/>
  <c r="P44" i="1"/>
  <c r="N44" i="1"/>
  <c r="M44" i="1"/>
  <c r="AK43" i="1"/>
  <c r="AJ43" i="1"/>
  <c r="AI43" i="1"/>
  <c r="AH43" i="1"/>
  <c r="AG43" i="1"/>
  <c r="AF43" i="1"/>
  <c r="AE43" i="1"/>
  <c r="AC43" i="1"/>
  <c r="AB43" i="1"/>
  <c r="Z43" i="1"/>
  <c r="W43" i="1"/>
  <c r="U43" i="1"/>
  <c r="P43" i="1"/>
  <c r="N43" i="1"/>
  <c r="M43" i="1"/>
  <c r="AK42" i="1"/>
  <c r="AJ42" i="1"/>
  <c r="AI42" i="1"/>
  <c r="AH42" i="1"/>
  <c r="AG42" i="1"/>
  <c r="AM42" i="1" s="1"/>
  <c r="AF42" i="1"/>
  <c r="AE42" i="1"/>
  <c r="AD42" i="1"/>
  <c r="AC42" i="1"/>
  <c r="AB42" i="1"/>
  <c r="Z42" i="1"/>
  <c r="W42" i="1"/>
  <c r="X42" i="1" s="1"/>
  <c r="U42" i="1"/>
  <c r="P42" i="1"/>
  <c r="N42" i="1"/>
  <c r="M42" i="1"/>
  <c r="AM41" i="1"/>
  <c r="AK41" i="1"/>
  <c r="AJ41" i="1"/>
  <c r="AI41" i="1"/>
  <c r="X41" i="1" s="1"/>
  <c r="AH41" i="1"/>
  <c r="AG41" i="1"/>
  <c r="AE41" i="1"/>
  <c r="AD41" i="1"/>
  <c r="AC41" i="1"/>
  <c r="AB41" i="1"/>
  <c r="AF41" i="1" s="1"/>
  <c r="Z41" i="1"/>
  <c r="W41" i="1"/>
  <c r="U41" i="1"/>
  <c r="P41" i="1"/>
  <c r="N41" i="1"/>
  <c r="M41" i="1"/>
  <c r="AK40" i="1"/>
  <c r="AJ40" i="1"/>
  <c r="AI40" i="1"/>
  <c r="AH40" i="1"/>
  <c r="AG40" i="1"/>
  <c r="AF40" i="1"/>
  <c r="AC40" i="1"/>
  <c r="AB40" i="1"/>
  <c r="Z40" i="1"/>
  <c r="W40" i="1"/>
  <c r="X40" i="1" s="1"/>
  <c r="U40" i="1"/>
  <c r="P40" i="1"/>
  <c r="N40" i="1"/>
  <c r="M40" i="1"/>
  <c r="AK39" i="1"/>
  <c r="AJ39" i="1"/>
  <c r="AI39" i="1"/>
  <c r="AH39" i="1"/>
  <c r="AG39" i="1"/>
  <c r="AE39" i="1"/>
  <c r="AD39" i="1"/>
  <c r="AC39" i="1"/>
  <c r="AB39" i="1"/>
  <c r="AF39" i="1" s="1"/>
  <c r="AM39" i="1" s="1"/>
  <c r="Z39" i="1"/>
  <c r="X39" i="1"/>
  <c r="W39" i="1"/>
  <c r="U39" i="1"/>
  <c r="P39" i="1"/>
  <c r="N39" i="1"/>
  <c r="M39" i="1"/>
  <c r="AK38" i="1"/>
  <c r="AJ38" i="1"/>
  <c r="AI38" i="1"/>
  <c r="AH38" i="1"/>
  <c r="AG38" i="1"/>
  <c r="AC38" i="1"/>
  <c r="AB38" i="1"/>
  <c r="Z38" i="1"/>
  <c r="W38" i="1"/>
  <c r="X38" i="1" s="1"/>
  <c r="U38" i="1"/>
  <c r="P38" i="1"/>
  <c r="N38" i="1"/>
  <c r="M38" i="1"/>
  <c r="AK37" i="1"/>
  <c r="AJ37" i="1"/>
  <c r="AI37" i="1"/>
  <c r="X37" i="1" s="1"/>
  <c r="AH37" i="1"/>
  <c r="AG37" i="1"/>
  <c r="AE37" i="1"/>
  <c r="AD37" i="1"/>
  <c r="AC37" i="1"/>
  <c r="AB37" i="1"/>
  <c r="AF37" i="1" s="1"/>
  <c r="AM37" i="1" s="1"/>
  <c r="Z37" i="1"/>
  <c r="W37" i="1"/>
  <c r="U37" i="1"/>
  <c r="P37" i="1"/>
  <c r="N37" i="1"/>
  <c r="M37" i="1"/>
  <c r="AK36" i="1"/>
  <c r="AJ36" i="1"/>
  <c r="AI36" i="1"/>
  <c r="AH36" i="1"/>
  <c r="AG36" i="1"/>
  <c r="AF36" i="1"/>
  <c r="AC36" i="1"/>
  <c r="AB36" i="1"/>
  <c r="Z36" i="1"/>
  <c r="W36" i="1"/>
  <c r="X36" i="1" s="1"/>
  <c r="U36" i="1"/>
  <c r="P36" i="1"/>
  <c r="N36" i="1"/>
  <c r="M36" i="1"/>
  <c r="AK35" i="1"/>
  <c r="AJ35" i="1"/>
  <c r="AI35" i="1"/>
  <c r="AH35" i="1"/>
  <c r="AG35" i="1"/>
  <c r="AE35" i="1"/>
  <c r="AD35" i="1"/>
  <c r="AC35" i="1"/>
  <c r="AB35" i="1"/>
  <c r="AF35" i="1" s="1"/>
  <c r="AM35" i="1" s="1"/>
  <c r="Z35" i="1"/>
  <c r="X35" i="1"/>
  <c r="W35" i="1"/>
  <c r="U35" i="1"/>
  <c r="P35" i="1"/>
  <c r="N35" i="1"/>
  <c r="M35" i="1"/>
  <c r="AK34" i="1"/>
  <c r="AJ34" i="1"/>
  <c r="AI34" i="1"/>
  <c r="AH34" i="1"/>
  <c r="AG34" i="1"/>
  <c r="AC34" i="1"/>
  <c r="AB34" i="1"/>
  <c r="Z34" i="1"/>
  <c r="W34" i="1"/>
  <c r="X34" i="1" s="1"/>
  <c r="U34" i="1"/>
  <c r="P34" i="1"/>
  <c r="N34" i="1"/>
  <c r="M34" i="1"/>
  <c r="AM33" i="1"/>
  <c r="AK33" i="1"/>
  <c r="AJ33" i="1"/>
  <c r="AI33" i="1"/>
  <c r="X33" i="1" s="1"/>
  <c r="AH33" i="1"/>
  <c r="AG33" i="1"/>
  <c r="AE33" i="1"/>
  <c r="AD33" i="1"/>
  <c r="AC33" i="1"/>
  <c r="AB33" i="1"/>
  <c r="AF33" i="1" s="1"/>
  <c r="Z33" i="1"/>
  <c r="W33" i="1"/>
  <c r="U33" i="1"/>
  <c r="P33" i="1"/>
  <c r="N33" i="1"/>
  <c r="M33" i="1"/>
  <c r="AK32" i="1"/>
  <c r="AJ32" i="1"/>
  <c r="AI32" i="1"/>
  <c r="AH32" i="1"/>
  <c r="AG32" i="1"/>
  <c r="AF32" i="1"/>
  <c r="AC32" i="1"/>
  <c r="AB32" i="1"/>
  <c r="Z32" i="1"/>
  <c r="W32" i="1"/>
  <c r="X32" i="1" s="1"/>
  <c r="U32" i="1"/>
  <c r="P32" i="1"/>
  <c r="N32" i="1"/>
  <c r="M32" i="1"/>
  <c r="AK31" i="1"/>
  <c r="AJ31" i="1"/>
  <c r="AI31" i="1"/>
  <c r="AH31" i="1"/>
  <c r="AG31" i="1"/>
  <c r="AE31" i="1"/>
  <c r="AD31" i="1"/>
  <c r="AC31" i="1"/>
  <c r="AB31" i="1"/>
  <c r="AF31" i="1" s="1"/>
  <c r="Z31" i="1"/>
  <c r="X31" i="1"/>
  <c r="W31" i="1"/>
  <c r="U31" i="1"/>
  <c r="P31" i="1"/>
  <c r="AM31" i="1" s="1"/>
  <c r="N31" i="1"/>
  <c r="M31" i="1"/>
  <c r="AK30" i="1"/>
  <c r="AJ30" i="1"/>
  <c r="AI30" i="1"/>
  <c r="AH30" i="1"/>
  <c r="AG30" i="1"/>
  <c r="AC30" i="1"/>
  <c r="AB30" i="1"/>
  <c r="Z30" i="1"/>
  <c r="W30" i="1"/>
  <c r="X30" i="1" s="1"/>
  <c r="U30" i="1"/>
  <c r="P30" i="1"/>
  <c r="N30" i="1"/>
  <c r="M30" i="1"/>
  <c r="AM29" i="1"/>
  <c r="AK29" i="1"/>
  <c r="AJ29" i="1"/>
  <c r="AI29" i="1"/>
  <c r="X29" i="1" s="1"/>
  <c r="AH29" i="1"/>
  <c r="AG29" i="1"/>
  <c r="AE29" i="1"/>
  <c r="AD29" i="1"/>
  <c r="AC29" i="1"/>
  <c r="AB29" i="1"/>
  <c r="AF29" i="1" s="1"/>
  <c r="Z29" i="1"/>
  <c r="W29" i="1"/>
  <c r="U29" i="1"/>
  <c r="P29" i="1"/>
  <c r="N29" i="1"/>
  <c r="M29" i="1"/>
  <c r="AK28" i="1"/>
  <c r="AJ28" i="1"/>
  <c r="AI28" i="1"/>
  <c r="AH28" i="1"/>
  <c r="AG28" i="1"/>
  <c r="AF28" i="1"/>
  <c r="AC28" i="1"/>
  <c r="AB28" i="1"/>
  <c r="Z28" i="1"/>
  <c r="W28" i="1"/>
  <c r="X28" i="1" s="1"/>
  <c r="U28" i="1"/>
  <c r="P28" i="1"/>
  <c r="N28" i="1"/>
  <c r="M28" i="1"/>
  <c r="AK27" i="1"/>
  <c r="AJ27" i="1"/>
  <c r="AI27" i="1"/>
  <c r="AH27" i="1"/>
  <c r="AG27" i="1"/>
  <c r="AF27" i="1"/>
  <c r="AE27" i="1"/>
  <c r="AM27" i="1" s="1"/>
  <c r="AD27" i="1"/>
  <c r="AC27" i="1"/>
  <c r="AB27" i="1"/>
  <c r="Z27" i="1"/>
  <c r="X27" i="1"/>
  <c r="W27" i="1"/>
  <c r="U27" i="1"/>
  <c r="P27" i="1"/>
  <c r="N27" i="1"/>
  <c r="M27" i="1"/>
  <c r="AK26" i="1"/>
  <c r="AJ26" i="1"/>
  <c r="AI26" i="1"/>
  <c r="AH26" i="1"/>
  <c r="AG26" i="1"/>
  <c r="AC26" i="1"/>
  <c r="AB26" i="1"/>
  <c r="Z26" i="1"/>
  <c r="W26" i="1"/>
  <c r="X26" i="1" s="1"/>
  <c r="U26" i="1"/>
  <c r="P26" i="1"/>
  <c r="N26" i="1"/>
  <c r="M26" i="1"/>
  <c r="AK25" i="1"/>
  <c r="AJ25" i="1"/>
  <c r="AI25" i="1"/>
  <c r="X25" i="1" s="1"/>
  <c r="AH25" i="1"/>
  <c r="AG25" i="1"/>
  <c r="AE25" i="1"/>
  <c r="AD25" i="1"/>
  <c r="AC25" i="1"/>
  <c r="AB25" i="1"/>
  <c r="AF25" i="1" s="1"/>
  <c r="AM25" i="1" s="1"/>
  <c r="Z25" i="1"/>
  <c r="W25" i="1"/>
  <c r="U25" i="1"/>
  <c r="P25" i="1"/>
  <c r="N25" i="1"/>
  <c r="M25" i="1"/>
  <c r="AK24" i="1"/>
  <c r="AJ24" i="1"/>
  <c r="AI24" i="1"/>
  <c r="AH24" i="1"/>
  <c r="AG24" i="1"/>
  <c r="AF24" i="1"/>
  <c r="AC24" i="1"/>
  <c r="AB24" i="1"/>
  <c r="Z24" i="1"/>
  <c r="W24" i="1"/>
  <c r="X24" i="1" s="1"/>
  <c r="U24" i="1"/>
  <c r="P24" i="1"/>
  <c r="N24" i="1"/>
  <c r="M24" i="1"/>
  <c r="AK23" i="1"/>
  <c r="AJ23" i="1"/>
  <c r="AI23" i="1"/>
  <c r="AH23" i="1"/>
  <c r="AG23" i="1"/>
  <c r="AF23" i="1"/>
  <c r="AE23" i="1"/>
  <c r="AM23" i="1" s="1"/>
  <c r="AD23" i="1"/>
  <c r="AC23" i="1"/>
  <c r="AB23" i="1"/>
  <c r="Z23" i="1"/>
  <c r="X23" i="1"/>
  <c r="W23" i="1"/>
  <c r="U23" i="1"/>
  <c r="P23" i="1"/>
  <c r="N23" i="1"/>
  <c r="M23" i="1"/>
  <c r="AK22" i="1"/>
  <c r="AJ22" i="1"/>
  <c r="AI22" i="1"/>
  <c r="AH22" i="1"/>
  <c r="AG22" i="1"/>
  <c r="AC22" i="1"/>
  <c r="AB22" i="1"/>
  <c r="Z22" i="1"/>
  <c r="W22" i="1"/>
  <c r="X22" i="1" s="1"/>
  <c r="U22" i="1"/>
  <c r="P22" i="1"/>
  <c r="N22" i="1"/>
  <c r="M22" i="1"/>
  <c r="AK21" i="1"/>
  <c r="AJ21" i="1"/>
  <c r="AI21" i="1"/>
  <c r="X21" i="1" s="1"/>
  <c r="AH21" i="1"/>
  <c r="AG21" i="1"/>
  <c r="AE21" i="1"/>
  <c r="AD21" i="1"/>
  <c r="AC21" i="1"/>
  <c r="AB21" i="1"/>
  <c r="AF21" i="1" s="1"/>
  <c r="Z21" i="1"/>
  <c r="W21" i="1"/>
  <c r="U21" i="1"/>
  <c r="P21" i="1"/>
  <c r="N21" i="1"/>
  <c r="M21" i="1"/>
  <c r="AK20" i="1"/>
  <c r="AJ20" i="1"/>
  <c r="AI20" i="1"/>
  <c r="AH20" i="1"/>
  <c r="AG20" i="1"/>
  <c r="AF20" i="1"/>
  <c r="AC20" i="1"/>
  <c r="AB20" i="1"/>
  <c r="Z20" i="1"/>
  <c r="W20" i="1"/>
  <c r="X20" i="1" s="1"/>
  <c r="U20" i="1"/>
  <c r="P20" i="1"/>
  <c r="N20" i="1"/>
  <c r="M20" i="1"/>
  <c r="AK19" i="1"/>
  <c r="AJ19" i="1"/>
  <c r="AI19" i="1"/>
  <c r="AH19" i="1"/>
  <c r="AG19" i="1"/>
  <c r="AF19" i="1"/>
  <c r="AE19" i="1"/>
  <c r="AD19" i="1"/>
  <c r="AC19" i="1"/>
  <c r="AB19" i="1"/>
  <c r="Z19" i="1"/>
  <c r="X19" i="1"/>
  <c r="W19" i="1"/>
  <c r="U19" i="1"/>
  <c r="P19" i="1"/>
  <c r="N19" i="1"/>
  <c r="M19" i="1"/>
  <c r="AK18" i="1"/>
  <c r="AJ18" i="1"/>
  <c r="AI18" i="1"/>
  <c r="AH18" i="1"/>
  <c r="AG18" i="1"/>
  <c r="AC18" i="1"/>
  <c r="AB18" i="1"/>
  <c r="Z18" i="1"/>
  <c r="W18" i="1"/>
  <c r="X18" i="1" s="1"/>
  <c r="U18" i="1"/>
  <c r="P18" i="1"/>
  <c r="N18" i="1"/>
  <c r="M18" i="1"/>
  <c r="AK17" i="1"/>
  <c r="AJ17" i="1"/>
  <c r="AI17" i="1"/>
  <c r="X17" i="1" s="1"/>
  <c r="AH17" i="1"/>
  <c r="AG17" i="1"/>
  <c r="AE17" i="1"/>
  <c r="AD17" i="1"/>
  <c r="AC17" i="1"/>
  <c r="AB17" i="1"/>
  <c r="AF17" i="1" s="1"/>
  <c r="AM17" i="1" s="1"/>
  <c r="Z17" i="1"/>
  <c r="W17" i="1"/>
  <c r="U17" i="1"/>
  <c r="P17" i="1"/>
  <c r="N17" i="1"/>
  <c r="M17" i="1"/>
  <c r="AK16" i="1"/>
  <c r="AJ16" i="1"/>
  <c r="AI16" i="1"/>
  <c r="AH16" i="1"/>
  <c r="AG16" i="1"/>
  <c r="AF16" i="1"/>
  <c r="AC16" i="1"/>
  <c r="AB16" i="1"/>
  <c r="AM16" i="1" s="1"/>
  <c r="Z16" i="1"/>
  <c r="W16" i="1"/>
  <c r="U16" i="1"/>
  <c r="P16" i="1"/>
  <c r="N16" i="1"/>
  <c r="M16" i="1"/>
  <c r="AK15" i="1"/>
  <c r="AJ15" i="1"/>
  <c r="AI15" i="1"/>
  <c r="AH15" i="1"/>
  <c r="AG15" i="1"/>
  <c r="AF15" i="1"/>
  <c r="AE15" i="1"/>
  <c r="AD15" i="1"/>
  <c r="AC15" i="1"/>
  <c r="AB15" i="1"/>
  <c r="Z15" i="1"/>
  <c r="X15" i="1"/>
  <c r="W15" i="1"/>
  <c r="U15" i="1"/>
  <c r="P15" i="1"/>
  <c r="N15" i="1"/>
  <c r="M15" i="1"/>
  <c r="AK14" i="1"/>
  <c r="AJ14" i="1"/>
  <c r="AI14" i="1"/>
  <c r="AH14" i="1"/>
  <c r="AG14" i="1"/>
  <c r="AC14" i="1"/>
  <c r="AB14" i="1"/>
  <c r="Z14" i="1"/>
  <c r="W14" i="1"/>
  <c r="X14" i="1" s="1"/>
  <c r="U14" i="1"/>
  <c r="P14" i="1"/>
  <c r="N14" i="1"/>
  <c r="M14" i="1"/>
  <c r="AK13" i="1"/>
  <c r="AJ13" i="1"/>
  <c r="AI13" i="1"/>
  <c r="X13" i="1" s="1"/>
  <c r="AH13" i="1"/>
  <c r="AG13" i="1"/>
  <c r="AE13" i="1"/>
  <c r="AD13" i="1"/>
  <c r="AC13" i="1"/>
  <c r="AB13" i="1"/>
  <c r="AF13" i="1" s="1"/>
  <c r="AM13" i="1" s="1"/>
  <c r="Z13" i="1"/>
  <c r="W13" i="1"/>
  <c r="U13" i="1"/>
  <c r="P13" i="1"/>
  <c r="N13" i="1"/>
  <c r="M13" i="1"/>
  <c r="AK12" i="1"/>
  <c r="AJ12" i="1"/>
  <c r="AI12" i="1"/>
  <c r="AH12" i="1"/>
  <c r="AG12" i="1"/>
  <c r="AF12" i="1"/>
  <c r="AC12" i="1"/>
  <c r="AB12" i="1"/>
  <c r="Z12" i="1"/>
  <c r="W12" i="1"/>
  <c r="X12" i="1" s="1"/>
  <c r="U12" i="1"/>
  <c r="P12" i="1"/>
  <c r="N12" i="1"/>
  <c r="M12" i="1"/>
  <c r="AK11" i="1"/>
  <c r="AJ11" i="1"/>
  <c r="AI11" i="1"/>
  <c r="AH11" i="1"/>
  <c r="AG11" i="1"/>
  <c r="AF11" i="1"/>
  <c r="AE11" i="1"/>
  <c r="AD11" i="1"/>
  <c r="AC11" i="1"/>
  <c r="AB11" i="1"/>
  <c r="Z11" i="1"/>
  <c r="X11" i="1"/>
  <c r="W11" i="1"/>
  <c r="U11" i="1"/>
  <c r="P11" i="1"/>
  <c r="N11" i="1"/>
  <c r="M11" i="1"/>
  <c r="AK10" i="1"/>
  <c r="AJ10" i="1"/>
  <c r="AI10" i="1"/>
  <c r="AH10" i="1"/>
  <c r="AG10" i="1"/>
  <c r="AC10" i="1"/>
  <c r="AB10" i="1"/>
  <c r="Z10" i="1"/>
  <c r="W10" i="1"/>
  <c r="X10" i="1" s="1"/>
  <c r="U10" i="1"/>
  <c r="P10" i="1"/>
  <c r="N10" i="1"/>
  <c r="M10" i="1"/>
  <c r="AK9" i="1"/>
  <c r="AJ9" i="1"/>
  <c r="AI9" i="1"/>
  <c r="X9" i="1" s="1"/>
  <c r="AH9" i="1"/>
  <c r="AG9" i="1"/>
  <c r="AE9" i="1"/>
  <c r="AD9" i="1"/>
  <c r="AC9" i="1"/>
  <c r="AB9" i="1"/>
  <c r="AF9" i="1" s="1"/>
  <c r="AM9" i="1" s="1"/>
  <c r="Z9" i="1"/>
  <c r="W9" i="1"/>
  <c r="U9" i="1"/>
  <c r="P9" i="1"/>
  <c r="N9" i="1"/>
  <c r="M9" i="1"/>
  <c r="AK8" i="1"/>
  <c r="AJ8" i="1"/>
  <c r="AI8" i="1"/>
  <c r="AH8" i="1"/>
  <c r="AG8" i="1"/>
  <c r="AF8" i="1"/>
  <c r="AC8" i="1"/>
  <c r="AB8" i="1"/>
  <c r="Z8" i="1"/>
  <c r="W8" i="1"/>
  <c r="U8" i="1"/>
  <c r="P8" i="1"/>
  <c r="N8" i="1"/>
  <c r="M8" i="1"/>
  <c r="AM7" i="1"/>
  <c r="AK7" i="1"/>
  <c r="AJ7" i="1"/>
  <c r="AI7" i="1"/>
  <c r="AH7" i="1"/>
  <c r="AG7" i="1"/>
  <c r="AF7" i="1"/>
  <c r="AE7" i="1"/>
  <c r="AD7" i="1"/>
  <c r="AC7" i="1"/>
  <c r="AB7" i="1"/>
  <c r="Z7" i="1"/>
  <c r="X7" i="1"/>
  <c r="W7" i="1"/>
  <c r="U7" i="1"/>
  <c r="P7" i="1"/>
  <c r="N7" i="1"/>
  <c r="M7" i="1"/>
  <c r="AK6" i="1"/>
  <c r="AJ6" i="1"/>
  <c r="AI6" i="1"/>
  <c r="AH6" i="1"/>
  <c r="AG6" i="1"/>
  <c r="AC6" i="1"/>
  <c r="AB6" i="1"/>
  <c r="Z6" i="1"/>
  <c r="W6" i="1"/>
  <c r="X6" i="1" s="1"/>
  <c r="U6" i="1"/>
  <c r="P6" i="1"/>
  <c r="N6" i="1"/>
  <c r="M6" i="1"/>
  <c r="AK5" i="1"/>
  <c r="AJ5" i="1"/>
  <c r="AI5" i="1"/>
  <c r="AH5" i="1"/>
  <c r="AG5" i="1"/>
  <c r="AE5" i="1"/>
  <c r="AD5" i="1"/>
  <c r="AC5" i="1"/>
  <c r="AB5" i="1"/>
  <c r="AF5" i="1" s="1"/>
  <c r="AM5" i="1" s="1"/>
  <c r="Z5" i="1"/>
  <c r="X5" i="1"/>
  <c r="W5" i="1"/>
  <c r="U5" i="1"/>
  <c r="P5" i="1"/>
  <c r="N5" i="1"/>
  <c r="M5" i="1"/>
  <c r="AK4" i="1"/>
  <c r="AJ4" i="1"/>
  <c r="AI4" i="1"/>
  <c r="AH4" i="1"/>
  <c r="AG4" i="1"/>
  <c r="AC4" i="1"/>
  <c r="AB4" i="1"/>
  <c r="Z4" i="1"/>
  <c r="W4" i="1"/>
  <c r="U4" i="1"/>
  <c r="P4" i="1"/>
  <c r="N4" i="1"/>
  <c r="M4" i="1"/>
  <c r="AM3" i="1"/>
  <c r="AK3" i="1"/>
  <c r="AJ3" i="1"/>
  <c r="AI3" i="1"/>
  <c r="AH3" i="1"/>
  <c r="AG3" i="1"/>
  <c r="AF3" i="1"/>
  <c r="AE3" i="1"/>
  <c r="AD3" i="1"/>
  <c r="AC3" i="1"/>
  <c r="AB3" i="1"/>
  <c r="Z3" i="1"/>
  <c r="W3" i="1"/>
  <c r="X3" i="1" s="1"/>
  <c r="U3" i="1"/>
  <c r="P3" i="1"/>
  <c r="N3" i="1"/>
  <c r="M3" i="1"/>
  <c r="AK2" i="1"/>
  <c r="AJ2" i="1"/>
  <c r="AI2" i="1"/>
  <c r="AH2" i="1"/>
  <c r="AG2" i="1"/>
  <c r="AC2" i="1"/>
  <c r="AB2" i="1"/>
  <c r="Z2" i="1"/>
  <c r="W2" i="1"/>
  <c r="U2" i="1"/>
  <c r="P2" i="1"/>
  <c r="N2" i="1"/>
  <c r="M2" i="1"/>
  <c r="AE6" i="1" l="1"/>
  <c r="AM6" i="1" s="1"/>
  <c r="AD6" i="1"/>
  <c r="AF6" i="1"/>
  <c r="AF38" i="1"/>
  <c r="AE38" i="1"/>
  <c r="AM38" i="1" s="1"/>
  <c r="AD38" i="1"/>
  <c r="AM327" i="1"/>
  <c r="AM4" i="1"/>
  <c r="AD4" i="1"/>
  <c r="AF4" i="1"/>
  <c r="AE4" i="1"/>
  <c r="AM24" i="1"/>
  <c r="AE2" i="1"/>
  <c r="AM2" i="1"/>
  <c r="AD2" i="1"/>
  <c r="AF2" i="1"/>
  <c r="AM21" i="1"/>
  <c r="AM11" i="1"/>
  <c r="AM19" i="1"/>
  <c r="AF79" i="1"/>
  <c r="AE79" i="1"/>
  <c r="AM79" i="1"/>
  <c r="AD79" i="1"/>
  <c r="AF87" i="1"/>
  <c r="AE87" i="1"/>
  <c r="AM87" i="1"/>
  <c r="AD87" i="1"/>
  <c r="AM164" i="1"/>
  <c r="AM180" i="1"/>
  <c r="AF14" i="1"/>
  <c r="AM14" i="1" s="1"/>
  <c r="AE14" i="1"/>
  <c r="AD14" i="1"/>
  <c r="AF22" i="1"/>
  <c r="AM22" i="1" s="1"/>
  <c r="AE22" i="1"/>
  <c r="AD22" i="1"/>
  <c r="AF30" i="1"/>
  <c r="AM30" i="1" s="1"/>
  <c r="AE30" i="1"/>
  <c r="AD30" i="1"/>
  <c r="AM36" i="1"/>
  <c r="AM15" i="1"/>
  <c r="AM43" i="1"/>
  <c r="AF71" i="1"/>
  <c r="AE71" i="1"/>
  <c r="AM71" i="1" s="1"/>
  <c r="AD71" i="1"/>
  <c r="AM12" i="1"/>
  <c r="AF34" i="1"/>
  <c r="AM34" i="1" s="1"/>
  <c r="AE34" i="1"/>
  <c r="AD34" i="1"/>
  <c r="X2" i="1"/>
  <c r="X4" i="1"/>
  <c r="X8" i="1"/>
  <c r="AF10" i="1"/>
  <c r="AE10" i="1"/>
  <c r="AM10" i="1"/>
  <c r="AD10" i="1"/>
  <c r="X16" i="1"/>
  <c r="AF18" i="1"/>
  <c r="AE18" i="1"/>
  <c r="AM18" i="1"/>
  <c r="AD18" i="1"/>
  <c r="AF26" i="1"/>
  <c r="AE26" i="1"/>
  <c r="AM26" i="1" s="1"/>
  <c r="AD26" i="1"/>
  <c r="AE8" i="1"/>
  <c r="AM8" i="1" s="1"/>
  <c r="AE12" i="1"/>
  <c r="AE16" i="1"/>
  <c r="AE20" i="1"/>
  <c r="AM20" i="1" s="1"/>
  <c r="AE24" i="1"/>
  <c r="AE28" i="1"/>
  <c r="AM28" i="1" s="1"/>
  <c r="AE32" i="1"/>
  <c r="AM32" i="1" s="1"/>
  <c r="AE36" i="1"/>
  <c r="AE40" i="1"/>
  <c r="AM40" i="1" s="1"/>
  <c r="X43" i="1"/>
  <c r="AE47" i="1"/>
  <c r="AM47" i="1" s="1"/>
  <c r="AE51" i="1"/>
  <c r="AE55" i="1"/>
  <c r="AE59" i="1"/>
  <c r="AM59" i="1" s="1"/>
  <c r="AF107" i="1"/>
  <c r="AM107" i="1" s="1"/>
  <c r="AE107" i="1"/>
  <c r="AD107" i="1"/>
  <c r="AF115" i="1"/>
  <c r="AM115" i="1" s="1"/>
  <c r="AE115" i="1"/>
  <c r="AD115" i="1"/>
  <c r="X46" i="1"/>
  <c r="X50" i="1"/>
  <c r="X54" i="1"/>
  <c r="X58" i="1"/>
  <c r="X62" i="1"/>
  <c r="X65" i="1"/>
  <c r="AM89" i="1"/>
  <c r="AF95" i="1"/>
  <c r="AM95" i="1" s="1"/>
  <c r="AE95" i="1"/>
  <c r="AD95" i="1"/>
  <c r="AM97" i="1"/>
  <c r="X47" i="1"/>
  <c r="X51" i="1"/>
  <c r="X55" i="1"/>
  <c r="X59" i="1"/>
  <c r="X63" i="1"/>
  <c r="AF103" i="1"/>
  <c r="AE103" i="1"/>
  <c r="AM103" i="1"/>
  <c r="AD103" i="1"/>
  <c r="AF131" i="1"/>
  <c r="AM131" i="1"/>
  <c r="AD131" i="1"/>
  <c r="AE131" i="1"/>
  <c r="AD43" i="1"/>
  <c r="AM65" i="1"/>
  <c r="AF67" i="1"/>
  <c r="AM67" i="1"/>
  <c r="AD67" i="1"/>
  <c r="AF111" i="1"/>
  <c r="AM111" i="1" s="1"/>
  <c r="AE111" i="1"/>
  <c r="AD111" i="1"/>
  <c r="AM113" i="1"/>
  <c r="AF119" i="1"/>
  <c r="AM119" i="1" s="1"/>
  <c r="AE119" i="1"/>
  <c r="AD119" i="1"/>
  <c r="AM121" i="1"/>
  <c r="AD45" i="1"/>
  <c r="AM49" i="1"/>
  <c r="AM53" i="1"/>
  <c r="AM57" i="1"/>
  <c r="AM61" i="1"/>
  <c r="AM73" i="1"/>
  <c r="AF75" i="1"/>
  <c r="AM75" i="1" s="1"/>
  <c r="AE75" i="1"/>
  <c r="AD75" i="1"/>
  <c r="AM81" i="1"/>
  <c r="AF83" i="1"/>
  <c r="AM83" i="1" s="1"/>
  <c r="AE83" i="1"/>
  <c r="AD83" i="1"/>
  <c r="AF48" i="1"/>
  <c r="AM48" i="1"/>
  <c r="AD48" i="1"/>
  <c r="AM51" i="1"/>
  <c r="AF52" i="1"/>
  <c r="AM52" i="1"/>
  <c r="AD52" i="1"/>
  <c r="AM55" i="1"/>
  <c r="AF56" i="1"/>
  <c r="AM56" i="1"/>
  <c r="AD56" i="1"/>
  <c r="AF60" i="1"/>
  <c r="AM60" i="1" s="1"/>
  <c r="AD60" i="1"/>
  <c r="AM63" i="1"/>
  <c r="AE67" i="1"/>
  <c r="AF91" i="1"/>
  <c r="AE91" i="1"/>
  <c r="AM91" i="1"/>
  <c r="AD91" i="1"/>
  <c r="AF99" i="1"/>
  <c r="AE99" i="1"/>
  <c r="AM99" i="1"/>
  <c r="AD99" i="1"/>
  <c r="AD8" i="1"/>
  <c r="AD12" i="1"/>
  <c r="AD16" i="1"/>
  <c r="AD20" i="1"/>
  <c r="AD24" i="1"/>
  <c r="AD28" i="1"/>
  <c r="AD32" i="1"/>
  <c r="AD36" i="1"/>
  <c r="AD40" i="1"/>
  <c r="AE45" i="1"/>
  <c r="AM45" i="1" s="1"/>
  <c r="AD47" i="1"/>
  <c r="AD51" i="1"/>
  <c r="AD55" i="1"/>
  <c r="AD59" i="1"/>
  <c r="AD63" i="1"/>
  <c r="X69" i="1"/>
  <c r="X71" i="1"/>
  <c r="AM101" i="1"/>
  <c r="AD125" i="1"/>
  <c r="AD127" i="1"/>
  <c r="AM129" i="1"/>
  <c r="AD129" i="1"/>
  <c r="AM134" i="1"/>
  <c r="AM137" i="1"/>
  <c r="AM140" i="1"/>
  <c r="X142" i="1"/>
  <c r="X148" i="1"/>
  <c r="X154" i="1"/>
  <c r="AM158" i="1"/>
  <c r="AM174" i="1"/>
  <c r="AM184" i="1"/>
  <c r="AM188" i="1"/>
  <c r="AM192" i="1"/>
  <c r="AM196" i="1"/>
  <c r="AD294" i="1"/>
  <c r="AF294" i="1"/>
  <c r="AM294" i="1" s="1"/>
  <c r="AE294" i="1"/>
  <c r="AM149" i="1"/>
  <c r="AM152" i="1"/>
  <c r="AM168" i="1"/>
  <c r="X185" i="1"/>
  <c r="AF225" i="1"/>
  <c r="AD225" i="1"/>
  <c r="AE225" i="1"/>
  <c r="AM225" i="1" s="1"/>
  <c r="AE125" i="1"/>
  <c r="AE127" i="1"/>
  <c r="AE129" i="1"/>
  <c r="AM132" i="1"/>
  <c r="X147" i="1"/>
  <c r="AM162" i="1"/>
  <c r="AM178" i="1"/>
  <c r="AD64" i="1"/>
  <c r="AM64" i="1"/>
  <c r="AD68" i="1"/>
  <c r="AM68" i="1"/>
  <c r="AD72" i="1"/>
  <c r="AM72" i="1"/>
  <c r="AD76" i="1"/>
  <c r="AM76" i="1"/>
  <c r="AD80" i="1"/>
  <c r="AM80" i="1"/>
  <c r="AD84" i="1"/>
  <c r="AM84" i="1"/>
  <c r="AD88" i="1"/>
  <c r="AM88" i="1"/>
  <c r="AD92" i="1"/>
  <c r="AD96" i="1"/>
  <c r="AM96" i="1"/>
  <c r="AD100" i="1"/>
  <c r="AM100" i="1"/>
  <c r="AD104" i="1"/>
  <c r="AD108" i="1"/>
  <c r="AD112" i="1"/>
  <c r="AD116" i="1"/>
  <c r="AM116" i="1"/>
  <c r="AD120" i="1"/>
  <c r="AF125" i="1"/>
  <c r="AM125" i="1" s="1"/>
  <c r="AF127" i="1"/>
  <c r="AM127" i="1" s="1"/>
  <c r="AF129" i="1"/>
  <c r="AM138" i="1"/>
  <c r="AM141" i="1"/>
  <c r="AM144" i="1"/>
  <c r="AM156" i="1"/>
  <c r="AM172" i="1"/>
  <c r="AE92" i="1"/>
  <c r="AM92" i="1" s="1"/>
  <c r="AE96" i="1"/>
  <c r="AE100" i="1"/>
  <c r="AE104" i="1"/>
  <c r="AM104" i="1" s="1"/>
  <c r="AE108" i="1"/>
  <c r="AM108" i="1" s="1"/>
  <c r="AE112" i="1"/>
  <c r="AM112" i="1" s="1"/>
  <c r="AE116" i="1"/>
  <c r="AE120" i="1"/>
  <c r="AM120" i="1" s="1"/>
  <c r="X123" i="1"/>
  <c r="X139" i="1"/>
  <c r="X145" i="1"/>
  <c r="AM150" i="1"/>
  <c r="X157" i="1"/>
  <c r="X173" i="1"/>
  <c r="AM228" i="1"/>
  <c r="AD49" i="1"/>
  <c r="AD53" i="1"/>
  <c r="AD57" i="1"/>
  <c r="AD61" i="1"/>
  <c r="AD65" i="1"/>
  <c r="AD69" i="1"/>
  <c r="AD73" i="1"/>
  <c r="AD77" i="1"/>
  <c r="AD81" i="1"/>
  <c r="AD85" i="1"/>
  <c r="X130" i="1"/>
  <c r="X131" i="1"/>
  <c r="AM133" i="1"/>
  <c r="AM136" i="1"/>
  <c r="X151" i="1"/>
  <c r="AM160" i="1"/>
  <c r="AM176" i="1"/>
  <c r="X125" i="1"/>
  <c r="X127" i="1"/>
  <c r="X129" i="1"/>
  <c r="X137" i="1"/>
  <c r="AM142" i="1"/>
  <c r="AM145" i="1"/>
  <c r="AM148" i="1"/>
  <c r="X150" i="1"/>
  <c r="AM154" i="1"/>
  <c r="X161" i="1"/>
  <c r="AM170" i="1"/>
  <c r="X177" i="1"/>
  <c r="AM200" i="1"/>
  <c r="AD133" i="1"/>
  <c r="AD137" i="1"/>
  <c r="AD141" i="1"/>
  <c r="AD145" i="1"/>
  <c r="AD149" i="1"/>
  <c r="AD153" i="1"/>
  <c r="AM153" i="1"/>
  <c r="AD157" i="1"/>
  <c r="AM157" i="1"/>
  <c r="AD161" i="1"/>
  <c r="AM161" i="1"/>
  <c r="AD165" i="1"/>
  <c r="AM165" i="1"/>
  <c r="AD169" i="1"/>
  <c r="AM169" i="1"/>
  <c r="AD173" i="1"/>
  <c r="AM173" i="1"/>
  <c r="AD177" i="1"/>
  <c r="AM177" i="1"/>
  <c r="AD181" i="1"/>
  <c r="AM181" i="1"/>
  <c r="AD185" i="1"/>
  <c r="AM185" i="1"/>
  <c r="AD189" i="1"/>
  <c r="AM189" i="1"/>
  <c r="AD193" i="1"/>
  <c r="AM193" i="1"/>
  <c r="AD197" i="1"/>
  <c r="AM197" i="1"/>
  <c r="X208" i="1"/>
  <c r="AM211" i="1"/>
  <c r="AF213" i="1"/>
  <c r="AM213" i="1"/>
  <c r="AD213" i="1"/>
  <c r="X221" i="1"/>
  <c r="AM255" i="1"/>
  <c r="AM256" i="1"/>
  <c r="AM278" i="1"/>
  <c r="AD278" i="1"/>
  <c r="AF278" i="1"/>
  <c r="AE278" i="1"/>
  <c r="AD288" i="1"/>
  <c r="AE288" i="1"/>
  <c r="AF288" i="1"/>
  <c r="AM288" i="1" s="1"/>
  <c r="AD298" i="1"/>
  <c r="AF298" i="1"/>
  <c r="AM298" i="1" s="1"/>
  <c r="AE298" i="1"/>
  <c r="AM199" i="1"/>
  <c r="AD199" i="1"/>
  <c r="AF201" i="1"/>
  <c r="AD201" i="1"/>
  <c r="AM231" i="1"/>
  <c r="AF233" i="1"/>
  <c r="AM233" i="1" s="1"/>
  <c r="AD233" i="1"/>
  <c r="X245" i="1"/>
  <c r="AM267" i="1"/>
  <c r="AD302" i="1"/>
  <c r="AF302" i="1"/>
  <c r="AM302" i="1" s="1"/>
  <c r="AE302" i="1"/>
  <c r="AM311" i="1"/>
  <c r="AM190" i="1"/>
  <c r="AM194" i="1"/>
  <c r="AF221" i="1"/>
  <c r="AD221" i="1"/>
  <c r="AM282" i="1"/>
  <c r="AD282" i="1"/>
  <c r="AF282" i="1"/>
  <c r="AE282" i="1"/>
  <c r="AM292" i="1"/>
  <c r="AD292" i="1"/>
  <c r="AE292" i="1"/>
  <c r="AF292" i="1"/>
  <c r="AM306" i="1"/>
  <c r="AD306" i="1"/>
  <c r="AF306" i="1"/>
  <c r="AE306" i="1"/>
  <c r="AE186" i="1"/>
  <c r="AM186" i="1" s="1"/>
  <c r="AE190" i="1"/>
  <c r="AE194" i="1"/>
  <c r="AE198" i="1"/>
  <c r="AM198" i="1" s="1"/>
  <c r="AE199" i="1"/>
  <c r="AE201" i="1"/>
  <c r="AM201" i="1" s="1"/>
  <c r="X204" i="1"/>
  <c r="AM207" i="1"/>
  <c r="AF209" i="1"/>
  <c r="AM209" i="1" s="1"/>
  <c r="AD209" i="1"/>
  <c r="X215" i="1"/>
  <c r="X217" i="1"/>
  <c r="AE233" i="1"/>
  <c r="X236" i="1"/>
  <c r="X237" i="1"/>
  <c r="X248" i="1"/>
  <c r="X253" i="1"/>
  <c r="AM265" i="1"/>
  <c r="AD296" i="1"/>
  <c r="AE296" i="1"/>
  <c r="AM296" i="1" s="1"/>
  <c r="AF296" i="1"/>
  <c r="AD135" i="1"/>
  <c r="AM135" i="1"/>
  <c r="AD139" i="1"/>
  <c r="AM139" i="1"/>
  <c r="AD143" i="1"/>
  <c r="AM143" i="1"/>
  <c r="AD147" i="1"/>
  <c r="AM147" i="1"/>
  <c r="AD151" i="1"/>
  <c r="AM151" i="1"/>
  <c r="AD155" i="1"/>
  <c r="AM155" i="1"/>
  <c r="AD159" i="1"/>
  <c r="AM159" i="1"/>
  <c r="AD163" i="1"/>
  <c r="AM163" i="1"/>
  <c r="AD167" i="1"/>
  <c r="AM167" i="1"/>
  <c r="AD171" i="1"/>
  <c r="AM171" i="1"/>
  <c r="AD175" i="1"/>
  <c r="AM175" i="1"/>
  <c r="AD179" i="1"/>
  <c r="AM179" i="1"/>
  <c r="AD183" i="1"/>
  <c r="AM183" i="1"/>
  <c r="AD187" i="1"/>
  <c r="AD191" i="1"/>
  <c r="AM191" i="1"/>
  <c r="AD195" i="1"/>
  <c r="AF199" i="1"/>
  <c r="X203" i="1"/>
  <c r="X205" i="1"/>
  <c r="AE221" i="1"/>
  <c r="AM221" i="1" s="1"/>
  <c r="X224" i="1"/>
  <c r="AM227" i="1"/>
  <c r="AF229" i="1"/>
  <c r="AM229" i="1" s="1"/>
  <c r="AD229" i="1"/>
  <c r="X252" i="1"/>
  <c r="X257" i="1"/>
  <c r="AM269" i="1"/>
  <c r="AD280" i="1"/>
  <c r="AE280" i="1"/>
  <c r="AM280" i="1" s="1"/>
  <c r="AF280" i="1"/>
  <c r="AD286" i="1"/>
  <c r="AF286" i="1"/>
  <c r="AE286" i="1"/>
  <c r="AM286" i="1" s="1"/>
  <c r="AD300" i="1"/>
  <c r="AE300" i="1"/>
  <c r="AM300" i="1" s="1"/>
  <c r="AF300" i="1"/>
  <c r="AM321" i="1"/>
  <c r="AE183" i="1"/>
  <c r="AE187" i="1"/>
  <c r="AM187" i="1" s="1"/>
  <c r="AE191" i="1"/>
  <c r="AE195" i="1"/>
  <c r="AM195" i="1" s="1"/>
  <c r="X212" i="1"/>
  <c r="AM215" i="1"/>
  <c r="AF217" i="1"/>
  <c r="AM217" i="1"/>
  <c r="AD217" i="1"/>
  <c r="X225" i="1"/>
  <c r="AF237" i="1"/>
  <c r="AM237" i="1"/>
  <c r="AD237" i="1"/>
  <c r="AM243" i="1"/>
  <c r="AM244" i="1"/>
  <c r="X256" i="1"/>
  <c r="X261" i="1"/>
  <c r="AM263" i="1"/>
  <c r="AD304" i="1"/>
  <c r="AE304" i="1"/>
  <c r="AF304" i="1"/>
  <c r="AM304" i="1" s="1"/>
  <c r="X200" i="1"/>
  <c r="AM203" i="1"/>
  <c r="AF205" i="1"/>
  <c r="AM205" i="1"/>
  <c r="AD205" i="1"/>
  <c r="X211" i="1"/>
  <c r="X213" i="1"/>
  <c r="X232" i="1"/>
  <c r="AM235" i="1"/>
  <c r="AM247" i="1"/>
  <c r="X260" i="1"/>
  <c r="AD284" i="1"/>
  <c r="AE284" i="1"/>
  <c r="AF284" i="1"/>
  <c r="AM284" i="1" s="1"/>
  <c r="AM290" i="1"/>
  <c r="AD290" i="1"/>
  <c r="AF290" i="1"/>
  <c r="AE290" i="1"/>
  <c r="AD308" i="1"/>
  <c r="AE308" i="1"/>
  <c r="AF308" i="1"/>
  <c r="AM308" i="1" s="1"/>
  <c r="AM279" i="1"/>
  <c r="AM283" i="1"/>
  <c r="AM287" i="1"/>
  <c r="AM291" i="1"/>
  <c r="AM295" i="1"/>
  <c r="AM299" i="1"/>
  <c r="AM303" i="1"/>
  <c r="AM307" i="1"/>
  <c r="AE310" i="1"/>
  <c r="AD326" i="1"/>
  <c r="AD322" i="1"/>
  <c r="AM324" i="1"/>
  <c r="AD324" i="1"/>
  <c r="AE324" i="1"/>
  <c r="AD241" i="1"/>
  <c r="AM241" i="1"/>
  <c r="AD245" i="1"/>
  <c r="AM245" i="1"/>
  <c r="AD249" i="1"/>
  <c r="AD253" i="1"/>
  <c r="AD257" i="1"/>
  <c r="AD261" i="1"/>
  <c r="AM261" i="1"/>
  <c r="X264" i="1"/>
  <c r="X266" i="1"/>
  <c r="X268" i="1"/>
  <c r="X324" i="1"/>
  <c r="AE326" i="1"/>
  <c r="AE245" i="1"/>
  <c r="AE249" i="1"/>
  <c r="AM249" i="1" s="1"/>
  <c r="AE253" i="1"/>
  <c r="AM253" i="1" s="1"/>
  <c r="AE257" i="1"/>
  <c r="AM257" i="1" s="1"/>
  <c r="AE261" i="1"/>
  <c r="AD318" i="1"/>
  <c r="AD320" i="1"/>
  <c r="AE320" i="1"/>
  <c r="AF326" i="1"/>
  <c r="AM326" i="1" s="1"/>
  <c r="AD332" i="1"/>
  <c r="AF332" i="1"/>
  <c r="AM332" i="1" s="1"/>
  <c r="AE332" i="1"/>
  <c r="AM341" i="1"/>
  <c r="AD202" i="1"/>
  <c r="AM202" i="1"/>
  <c r="AD206" i="1"/>
  <c r="AM206" i="1"/>
  <c r="AD210" i="1"/>
  <c r="AM210" i="1"/>
  <c r="AD214" i="1"/>
  <c r="AM214" i="1"/>
  <c r="AD218" i="1"/>
  <c r="AM218" i="1"/>
  <c r="AD222" i="1"/>
  <c r="AM222" i="1"/>
  <c r="AD226" i="1"/>
  <c r="AM226" i="1"/>
  <c r="AD230" i="1"/>
  <c r="AM230" i="1"/>
  <c r="AD234" i="1"/>
  <c r="AM234" i="1"/>
  <c r="AD238" i="1"/>
  <c r="AM238" i="1"/>
  <c r="AD242" i="1"/>
  <c r="AM242" i="1"/>
  <c r="AD246" i="1"/>
  <c r="AM246" i="1"/>
  <c r="AD250" i="1"/>
  <c r="AM250" i="1"/>
  <c r="AD254" i="1"/>
  <c r="AM254" i="1"/>
  <c r="AD258" i="1"/>
  <c r="AM258" i="1"/>
  <c r="AD262" i="1"/>
  <c r="AM262" i="1"/>
  <c r="AM264" i="1"/>
  <c r="AD264" i="1"/>
  <c r="AM266" i="1"/>
  <c r="AD266" i="1"/>
  <c r="AM268" i="1"/>
  <c r="AD268" i="1"/>
  <c r="X274" i="1"/>
  <c r="X276" i="1"/>
  <c r="X312" i="1"/>
  <c r="X320" i="1"/>
  <c r="AF322" i="1"/>
  <c r="AM322" i="1" s="1"/>
  <c r="AM270" i="1"/>
  <c r="AD270" i="1"/>
  <c r="AM272" i="1"/>
  <c r="AD272" i="1"/>
  <c r="X278" i="1"/>
  <c r="X280" i="1"/>
  <c r="X282" i="1"/>
  <c r="X284" i="1"/>
  <c r="X286" i="1"/>
  <c r="X288" i="1"/>
  <c r="X290" i="1"/>
  <c r="X292" i="1"/>
  <c r="X296" i="1"/>
  <c r="X300" i="1"/>
  <c r="X304" i="1"/>
  <c r="AM314" i="1"/>
  <c r="AD314" i="1"/>
  <c r="AD316" i="1"/>
  <c r="AE316" i="1"/>
  <c r="AM316" i="1" s="1"/>
  <c r="AE318" i="1"/>
  <c r="AF320" i="1"/>
  <c r="AM320" i="1" s="1"/>
  <c r="X327" i="1"/>
  <c r="AD203" i="1"/>
  <c r="AD207" i="1"/>
  <c r="AD211" i="1"/>
  <c r="AD215" i="1"/>
  <c r="AD219" i="1"/>
  <c r="AD223" i="1"/>
  <c r="AD227" i="1"/>
  <c r="AD231" i="1"/>
  <c r="AD235" i="1"/>
  <c r="AD239" i="1"/>
  <c r="AD243" i="1"/>
  <c r="AD247" i="1"/>
  <c r="AD251" i="1"/>
  <c r="AD255" i="1"/>
  <c r="AD259" i="1"/>
  <c r="AD263" i="1"/>
  <c r="AM274" i="1"/>
  <c r="AD274" i="1"/>
  <c r="AM276" i="1"/>
  <c r="AD276" i="1"/>
  <c r="AM310" i="1"/>
  <c r="AD310" i="1"/>
  <c r="AM312" i="1"/>
  <c r="AD312" i="1"/>
  <c r="AE312" i="1"/>
  <c r="AF318" i="1"/>
  <c r="AM318" i="1" s="1"/>
  <c r="AD328" i="1"/>
  <c r="AF328" i="1"/>
  <c r="AM328" i="1" s="1"/>
  <c r="AE328" i="1"/>
  <c r="AE336" i="1"/>
  <c r="AE340" i="1"/>
  <c r="AE344" i="1"/>
  <c r="AE348" i="1"/>
  <c r="AE356" i="1"/>
  <c r="AF336" i="1"/>
  <c r="AM336" i="1" s="1"/>
  <c r="AF340" i="1"/>
  <c r="AM340" i="1" s="1"/>
  <c r="AF344" i="1"/>
  <c r="AM344" i="1" s="1"/>
  <c r="AF348" i="1"/>
  <c r="AM348" i="1" s="1"/>
  <c r="AD353" i="1"/>
  <c r="AF356" i="1"/>
  <c r="AM356" i="1" s="1"/>
  <c r="AE317" i="1"/>
  <c r="AM317" i="1" s="1"/>
  <c r="AE321" i="1"/>
  <c r="AE325" i="1"/>
  <c r="AM325" i="1" s="1"/>
  <c r="AE353" i="1"/>
  <c r="AM353" i="1" s="1"/>
  <c r="AD330" i="1"/>
  <c r="AD334" i="1"/>
  <c r="AD338" i="1"/>
  <c r="AM338" i="1"/>
  <c r="AD342" i="1"/>
  <c r="AM342" i="1"/>
  <c r="AD346" i="1"/>
  <c r="AM346" i="1"/>
  <c r="AD350" i="1"/>
  <c r="AM350" i="1"/>
  <c r="AD354" i="1"/>
  <c r="AM354" i="1"/>
  <c r="AE350" i="1"/>
  <c r="AE354" i="1"/>
  <c r="AD351" i="1"/>
  <c r="AM351" i="1"/>
  <c r="AD355" i="1"/>
  <c r="AE327" i="1"/>
  <c r="AE355" i="1"/>
  <c r="AM355" i="1" s="1"/>
  <c r="AD336" i="1"/>
  <c r="AD340" i="1"/>
  <c r="AD344" i="1"/>
  <c r="AD348" i="1"/>
  <c r="AD356" i="1"/>
</calcChain>
</file>

<file path=xl/sharedStrings.xml><?xml version="1.0" encoding="utf-8"?>
<sst xmlns="http://schemas.openxmlformats.org/spreadsheetml/2006/main" count="1178" uniqueCount="360">
  <si>
    <t>Loan Number</t>
  </si>
  <si>
    <t>Date Sold</t>
  </si>
  <si>
    <t>City, State, Zip</t>
  </si>
  <si>
    <t>Loan Type</t>
  </si>
  <si>
    <t>Original Loan Amount</t>
  </si>
  <si>
    <t>Original Holdback Balance</t>
  </si>
  <si>
    <t>Current Holdback Balance</t>
  </si>
  <si>
    <t>Note Date (Funding Date)</t>
  </si>
  <si>
    <t>First Payment Due Date</t>
  </si>
  <si>
    <t>Term (months)</t>
  </si>
  <si>
    <t>Current Maturity Date</t>
  </si>
  <si>
    <t>Original Maturity Date</t>
  </si>
  <si>
    <t>Loan Extended</t>
  </si>
  <si>
    <t>Remaining Term (months)</t>
  </si>
  <si>
    <t>Extension Fee</t>
  </si>
  <si>
    <t>Default Interest</t>
  </si>
  <si>
    <t>Extension Collection Period</t>
  </si>
  <si>
    <t>Loan Interest Rate</t>
  </si>
  <si>
    <t>Lima Servicing Fee Rate</t>
  </si>
  <si>
    <t>AM Servicing Rate</t>
  </si>
  <si>
    <t>Investor Rate</t>
  </si>
  <si>
    <t>Beginning Principal Balance (Equals PM Ending)</t>
  </si>
  <si>
    <t>Commitment Escrow Draws</t>
  </si>
  <si>
    <t>Ending Principal Balance</t>
  </si>
  <si>
    <t>Scheduled P&amp;I Payment</t>
  </si>
  <si>
    <t>Commitment Funded Loans Interest Payment</t>
  </si>
  <si>
    <t>Commitment Funded Loans Unused Fee</t>
  </si>
  <si>
    <t>Borrower Monthly Payment/Amount Actually Paid</t>
  </si>
  <si>
    <t>Monthly Principal Paid</t>
  </si>
  <si>
    <t>Servicing Fee Amount</t>
  </si>
  <si>
    <t>AM Servicing Fee</t>
  </si>
  <si>
    <t>Total Fees Due Lima</t>
  </si>
  <si>
    <t>Current Month Reimbursed Servicer Advances</t>
  </si>
  <si>
    <t>Loan Payoff Date</t>
  </si>
  <si>
    <t>Loan Payoff Amount</t>
  </si>
  <si>
    <t>Payoff Interest Received</t>
  </si>
  <si>
    <t>Payoff Servicing Fee</t>
  </si>
  <si>
    <t>Prepayment Penalty</t>
  </si>
  <si>
    <t>Total Monthly Amount to be Remitted on Loan</t>
  </si>
  <si>
    <t>Next Payment Due Date</t>
  </si>
  <si>
    <t>Delinquency Status</t>
  </si>
  <si>
    <t>Deferred Principal Beginning</t>
  </si>
  <si>
    <t>Ending Deferred Principal</t>
  </si>
  <si>
    <t>Deferred Payment Total</t>
  </si>
  <si>
    <t>Foreclosure Flag</t>
  </si>
  <si>
    <t>Greenville, NC 27834</t>
  </si>
  <si>
    <t>Commit MF NF</t>
  </si>
  <si>
    <t>0-29</t>
  </si>
  <si>
    <t>Lahaina, HI 96761</t>
  </si>
  <si>
    <t>Commit NC NF</t>
  </si>
  <si>
    <t>Nampa, ID 83687</t>
  </si>
  <si>
    <t>Port Charlotte, FL 33981</t>
  </si>
  <si>
    <t>PIF</t>
  </si>
  <si>
    <t>C</t>
  </si>
  <si>
    <t>Commit 90 NC</t>
  </si>
  <si>
    <t>Cashiers, NC</t>
  </si>
  <si>
    <t>Santa Rosa Beach, FL 32459</t>
  </si>
  <si>
    <t>Cashiers, NC 28717</t>
  </si>
  <si>
    <t>Boone, NC</t>
  </si>
  <si>
    <t>Settlement</t>
  </si>
  <si>
    <t>Atlanta, GA</t>
  </si>
  <si>
    <t>Grand Prairie, TX 75050</t>
  </si>
  <si>
    <t>Commit MF</t>
  </si>
  <si>
    <t>Oklahoma City, OK 73119</t>
  </si>
  <si>
    <t>Matteson, IL 60443</t>
  </si>
  <si>
    <t>Commit NF</t>
  </si>
  <si>
    <t>Belleville, IL 62220</t>
  </si>
  <si>
    <t>Lorain, OH 44052</t>
  </si>
  <si>
    <t>Kings Mountain, NC 28086</t>
  </si>
  <si>
    <t>Columbus, OH 43215</t>
  </si>
  <si>
    <t>Rosedale, NY 11422</t>
  </si>
  <si>
    <t>Bridge+ PO</t>
  </si>
  <si>
    <t>Chicago, IL 60637</t>
  </si>
  <si>
    <t>Winter Haven, FL 33881</t>
  </si>
  <si>
    <t>Port St. Lucie, FL 34984</t>
  </si>
  <si>
    <t>Clearfield, KY</t>
  </si>
  <si>
    <t>Caseyville, IL 62232</t>
  </si>
  <si>
    <t>Texarkana, AR 71854</t>
  </si>
  <si>
    <t>Milwaukee, WI 53204</t>
  </si>
  <si>
    <t>Stabilized MF</t>
  </si>
  <si>
    <t>South Point, OH 45680</t>
  </si>
  <si>
    <t>Jackson, MS 39204</t>
  </si>
  <si>
    <t>30-59</t>
  </si>
  <si>
    <t>Lauderhill, FL 33319</t>
  </si>
  <si>
    <t>Saint Louis, MO 63118</t>
  </si>
  <si>
    <t>Phoenix, AZ 85003</t>
  </si>
  <si>
    <t>Plantation, FL 33322</t>
  </si>
  <si>
    <t>Venice, CA 90291</t>
  </si>
  <si>
    <t>Elberta, AL 36530</t>
  </si>
  <si>
    <t>Saint Louis, MO 63108</t>
  </si>
  <si>
    <t>North Charleston, SC 29420</t>
  </si>
  <si>
    <t>Los Angeles, CA 90069</t>
  </si>
  <si>
    <t>Newburgh, NY 12550</t>
  </si>
  <si>
    <t>St. Pete Beach, FL 33706</t>
  </si>
  <si>
    <t>Los Angeles, CA 90015</t>
  </si>
  <si>
    <t>Fairhope, AL 36532</t>
  </si>
  <si>
    <t>Avondale Estates, GA 30002</t>
  </si>
  <si>
    <t>Crestline, CA 92325</t>
  </si>
  <si>
    <t>West Palm Beach, FL 33401</t>
  </si>
  <si>
    <t>Fully Escrow</t>
  </si>
  <si>
    <t>Spring Hill, FL 34607</t>
  </si>
  <si>
    <t>Seattle, WA 98122</t>
  </si>
  <si>
    <t>Cleveland Heights, OH 44118</t>
  </si>
  <si>
    <t>Ocala, FL 34470</t>
  </si>
  <si>
    <t>Scottsdale, AZ 85260</t>
  </si>
  <si>
    <t>Houston, TX 77080</t>
  </si>
  <si>
    <t>Delray Beach, FL 33484</t>
  </si>
  <si>
    <t>Boone, IA 50036</t>
  </si>
  <si>
    <t>Cincinnati, OH 45239</t>
  </si>
  <si>
    <t>Greensboro, NC 27401</t>
  </si>
  <si>
    <t>Paris, TX 75460</t>
  </si>
  <si>
    <t>Ellisville, MS 39437</t>
  </si>
  <si>
    <t>Mount Holly, NC 28120</t>
  </si>
  <si>
    <t>San Antonio, TX 78212</t>
  </si>
  <si>
    <t>Cape Coral, FL 33914</t>
  </si>
  <si>
    <t>Pigeon Forge, TN 37863</t>
  </si>
  <si>
    <t>Pontiac, MI 48341</t>
  </si>
  <si>
    <t>Slidell, LA 70461</t>
  </si>
  <si>
    <t>Washington, NC 27889</t>
  </si>
  <si>
    <t>Hondo, TX 78861</t>
  </si>
  <si>
    <t>Houston, TX 77021</t>
  </si>
  <si>
    <t>Florence, SC 29501</t>
  </si>
  <si>
    <t>Athens, GA 30606</t>
  </si>
  <si>
    <t>Cincinnati, OH 45238</t>
  </si>
  <si>
    <t>Columbus, GA 31906</t>
  </si>
  <si>
    <t>St. Louis, MO 63138</t>
  </si>
  <si>
    <t>Detroit, MI 48206</t>
  </si>
  <si>
    <t>Lorain, OH</t>
  </si>
  <si>
    <t>Detroit, MI 48224</t>
  </si>
  <si>
    <t>Camden, NJ 08104</t>
  </si>
  <si>
    <t>Garfield Heights, OH 44125</t>
  </si>
  <si>
    <t>Oak Brook, IL 60523</t>
  </si>
  <si>
    <t>Oxford, NC 27565</t>
  </si>
  <si>
    <t>Detroit, MI 48204</t>
  </si>
  <si>
    <t>Jacksonville Beach, FL 32250</t>
  </si>
  <si>
    <t>Brooklyn, NY 11207</t>
  </si>
  <si>
    <t>Bronx, NY 10459</t>
  </si>
  <si>
    <t>Columbus, GA 31907</t>
  </si>
  <si>
    <t>Spencer, NC 28159</t>
  </si>
  <si>
    <t>Northport, AL 35475</t>
  </si>
  <si>
    <t>Nampa, ID 83686</t>
  </si>
  <si>
    <t>Milwaukee, WI 53210</t>
  </si>
  <si>
    <t>Edgecliff Village, TX 76134</t>
  </si>
  <si>
    <t>Social Circle, GA 30025</t>
  </si>
  <si>
    <t>Largo, FL 33778</t>
  </si>
  <si>
    <t>Savannah, GA 31404</t>
  </si>
  <si>
    <t>Moravian Falls, NC 28654</t>
  </si>
  <si>
    <t>Miami, FL 33127</t>
  </si>
  <si>
    <t>Columbus, OH 43224</t>
  </si>
  <si>
    <t>Chicago, IL 60649</t>
  </si>
  <si>
    <t>Fresno, CA 93710</t>
  </si>
  <si>
    <t>Richmond, VA</t>
  </si>
  <si>
    <t>Kannapolis, NC 28081</t>
  </si>
  <si>
    <t>Silver Spring, MD 20904</t>
  </si>
  <si>
    <t>New Branufel, TX 78130</t>
  </si>
  <si>
    <t>Evergreen Park, IL 60805</t>
  </si>
  <si>
    <t>Chicago, IL 60628</t>
  </si>
  <si>
    <t>Walton Hills, OH 44146</t>
  </si>
  <si>
    <t>Saint Clair Shores, MI 48082</t>
  </si>
  <si>
    <t>Spartanburg, SC 29301</t>
  </si>
  <si>
    <t>Milville, NJ 08332</t>
  </si>
  <si>
    <t>Saint Francisville, LA 70775</t>
  </si>
  <si>
    <t>Capitol Heights, MD 20743</t>
  </si>
  <si>
    <t>Mobile, AL 36608</t>
  </si>
  <si>
    <t>Port Charlotte, FL 33952</t>
  </si>
  <si>
    <t>North Port, FL 34287</t>
  </si>
  <si>
    <t>Saint Louis, MO 63137</t>
  </si>
  <si>
    <t>Auburn, IN 46706</t>
  </si>
  <si>
    <t>Vancouver, WA 98685</t>
  </si>
  <si>
    <t>Atlanta, GA 30327</t>
  </si>
  <si>
    <t>Dallas, TX</t>
  </si>
  <si>
    <t>Atlantic Beach, FL 32233</t>
  </si>
  <si>
    <t>Spring Branch, TX 78070</t>
  </si>
  <si>
    <t>Portland, OR</t>
  </si>
  <si>
    <t>Cape Coral, FL 33993</t>
  </si>
  <si>
    <t>Vinton, LA 70668</t>
  </si>
  <si>
    <t>Ada, MI 49301</t>
  </si>
  <si>
    <t>Ocala, FL 34482</t>
  </si>
  <si>
    <t>Sedalia, CO 80135</t>
  </si>
  <si>
    <t>Fort Lauderdale, FL 33304</t>
  </si>
  <si>
    <t>Ft. Lauderdale, FL 33304</t>
  </si>
  <si>
    <t>Heath, TX 75032</t>
  </si>
  <si>
    <t>New Orleans, LA 70116</t>
  </si>
  <si>
    <t>Atlanta, GA 30311</t>
  </si>
  <si>
    <t>Naples, FL 34104</t>
  </si>
  <si>
    <t>Rome, GA 30161</t>
  </si>
  <si>
    <t>Glen Carbon, IL 62034</t>
  </si>
  <si>
    <t>Covington, GA 30014</t>
  </si>
  <si>
    <t>La Place, LA 70068</t>
  </si>
  <si>
    <t>Detroit, MI 48214</t>
  </si>
  <si>
    <t>Saint Louis, MO 63136</t>
  </si>
  <si>
    <t>Keyport, NJ 07735</t>
  </si>
  <si>
    <t>Nags Head, NC 27959</t>
  </si>
  <si>
    <t>Osteen, FL 32764</t>
  </si>
  <si>
    <t>Atlanta, GA 30305</t>
  </si>
  <si>
    <t>Dallas, TX 75232</t>
  </si>
  <si>
    <t>Fort Lauderdale, FL 33301</t>
  </si>
  <si>
    <t>Greenville, SC 29609</t>
  </si>
  <si>
    <t>Avon Park, FL 33825</t>
  </si>
  <si>
    <t>Danville, VA 24540</t>
  </si>
  <si>
    <t>Cliffside Park, NJ 07010</t>
  </si>
  <si>
    <t>Fresno, CA 93728</t>
  </si>
  <si>
    <t>Sanibel, FL 33957</t>
  </si>
  <si>
    <t>Taft, CA 93268</t>
  </si>
  <si>
    <t>Oxon Hill, MD 20745</t>
  </si>
  <si>
    <t>Sherrills Ford, NC 28673</t>
  </si>
  <si>
    <t>Wheat Ridge, CO 80033</t>
  </si>
  <si>
    <t>Hanahan, SC 29410</t>
  </si>
  <si>
    <t>Oak Lawn, IL 60453</t>
  </si>
  <si>
    <t>Albuquerque, NM</t>
  </si>
  <si>
    <t>Pasco, WA 99301</t>
  </si>
  <si>
    <t>Cle Elum, WA 98922</t>
  </si>
  <si>
    <t>Willingboro, NJ 08046</t>
  </si>
  <si>
    <t>Portland, OR 97202</t>
  </si>
  <si>
    <t>Asheville, NC 28806</t>
  </si>
  <si>
    <t>New Orleans, LA 70122</t>
  </si>
  <si>
    <t>Jacksonville, FL 32205</t>
  </si>
  <si>
    <t>Boone, NC 28607</t>
  </si>
  <si>
    <t>Boone, NC 28605</t>
  </si>
  <si>
    <t>Austin, TX 78730</t>
  </si>
  <si>
    <t>Wilmington, DE 19802</t>
  </si>
  <si>
    <t>Oviedo, FL 32765</t>
  </si>
  <si>
    <t>Baton Rouge, LA 70805</t>
  </si>
  <si>
    <t>Danville, KY 40422</t>
  </si>
  <si>
    <t>Albany, GA 31707</t>
  </si>
  <si>
    <t>Cape Coral, FL 33904</t>
  </si>
  <si>
    <t>Memphis, TN 38128</t>
  </si>
  <si>
    <t>Hobbs, NM 88240</t>
  </si>
  <si>
    <t>Dayton, OH 45410</t>
  </si>
  <si>
    <t>Chicago, IL 60620</t>
  </si>
  <si>
    <t>Cleveland, OH 44119</t>
  </si>
  <si>
    <t>Casper, WY</t>
  </si>
  <si>
    <t>Greenwood, SC 29646</t>
  </si>
  <si>
    <t>Warren, OH 44485</t>
  </si>
  <si>
    <t>Victoria, TX 77901</t>
  </si>
  <si>
    <t>Charlotte, NC</t>
  </si>
  <si>
    <t>Durham, NC 27707</t>
  </si>
  <si>
    <t>Indianapolis, IN 46208</t>
  </si>
  <si>
    <t>Renton, WA 98058</t>
  </si>
  <si>
    <t>Westlake, LA 70669</t>
  </si>
  <si>
    <t>Atlanta, GA 30310</t>
  </si>
  <si>
    <t>Joshua Tree, CA 92252</t>
  </si>
  <si>
    <t>Sarasota, FL 34233</t>
  </si>
  <si>
    <t>Charlotte, NC 28226</t>
  </si>
  <si>
    <t>Detroit, MI 48221</t>
  </si>
  <si>
    <t>120-149</t>
  </si>
  <si>
    <t>Augusta, GA</t>
  </si>
  <si>
    <t>Fredericksburg, VA 22406</t>
  </si>
  <si>
    <t>Phoenix, AZ 85009</t>
  </si>
  <si>
    <t>Spartanburg, SC 29303</t>
  </si>
  <si>
    <t>Center Point, AL 35215</t>
  </si>
  <si>
    <t>Gold Hill, OR 97525</t>
  </si>
  <si>
    <t>Bluffton, SC 29910</t>
  </si>
  <si>
    <t>Gulfport, MS 39507</t>
  </si>
  <si>
    <t>Jackson, MS 39202</t>
  </si>
  <si>
    <t>Hartfod, CT 06106</t>
  </si>
  <si>
    <t>Greenbelt, MD 20770</t>
  </si>
  <si>
    <t>Hyattsville, MD 20781</t>
  </si>
  <si>
    <t>Murrells Inlet, SC 29576</t>
  </si>
  <si>
    <t>Riverdale, MD 20737</t>
  </si>
  <si>
    <t>Hampton, VA 23661</t>
  </si>
  <si>
    <t>Jacksonville, FL 32254</t>
  </si>
  <si>
    <t>Palm Coast, FL 32164</t>
  </si>
  <si>
    <t>Greenville, SC 29605</t>
  </si>
  <si>
    <t>Jacksonville, FL 32244</t>
  </si>
  <si>
    <t>Pilesgrove, NJ 08098</t>
  </si>
  <si>
    <t>Port Richey, FL 34668</t>
  </si>
  <si>
    <t>Calumet Park, IL 60827</t>
  </si>
  <si>
    <t>Greenfield, IN 46140</t>
  </si>
  <si>
    <t>Orlando, FL 32836</t>
  </si>
  <si>
    <t>Des Moines, IA 50316</t>
  </si>
  <si>
    <t>Stone Mountian, GA 30083</t>
  </si>
  <si>
    <t>Dallas, TX 75218</t>
  </si>
  <si>
    <t>Los Angeles, CA 90042</t>
  </si>
  <si>
    <t>Decatur, GA 30030</t>
  </si>
  <si>
    <t>Woodruff, SC 29388</t>
  </si>
  <si>
    <t>Alexandria, VA 22304</t>
  </si>
  <si>
    <t>Griffin, GA 30223</t>
  </si>
  <si>
    <t>Deltona, FL 32738</t>
  </si>
  <si>
    <t>Raleigh, NC 27610</t>
  </si>
  <si>
    <t>Richmond, VA 23222</t>
  </si>
  <si>
    <t>Reunion, FL 34747</t>
  </si>
  <si>
    <t>San Antonio, TX 78244</t>
  </si>
  <si>
    <t>Jacksonville, FL 32209</t>
  </si>
  <si>
    <t>Navarre, FL 32566</t>
  </si>
  <si>
    <t>Indianapolis, IN 46201</t>
  </si>
  <si>
    <t>Tampa, FL 33610</t>
  </si>
  <si>
    <t>Detroit, MI 48208</t>
  </si>
  <si>
    <t>Spring Creek, NV 89815</t>
  </si>
  <si>
    <t>Vernon, NJ 07462</t>
  </si>
  <si>
    <t>Denver, CO 80210</t>
  </si>
  <si>
    <t>Eugene, OR 97403</t>
  </si>
  <si>
    <t>Hoover, AL 35226</t>
  </si>
  <si>
    <t>Lagrange, IN 46761</t>
  </si>
  <si>
    <t>Stamford, CT 06906</t>
  </si>
  <si>
    <t>Chesapeake, VA 23323</t>
  </si>
  <si>
    <t>Boise, ID 83704</t>
  </si>
  <si>
    <t>Suffolk, VA 23436</t>
  </si>
  <si>
    <t>Riviera Beach, FL 33404</t>
  </si>
  <si>
    <t>Columbus, GA 31904</t>
  </si>
  <si>
    <t>, GA</t>
  </si>
  <si>
    <t>Lake Park, FL 33403</t>
  </si>
  <si>
    <t>Rock Hill, SC 29732</t>
  </si>
  <si>
    <t>Columbus, OH</t>
  </si>
  <si>
    <t>San Carlos, CA 94070</t>
  </si>
  <si>
    <t>Piqua, OH</t>
  </si>
  <si>
    <t>Piqua, OH 45356</t>
  </si>
  <si>
    <t>Lake Oswego, OR 97034</t>
  </si>
  <si>
    <t>San Clemente, CA 92672</t>
  </si>
  <si>
    <t>Harrison, NY 10528</t>
  </si>
  <si>
    <t>Chicago, IL 60643</t>
  </si>
  <si>
    <t>Shelby, NC 28152</t>
  </si>
  <si>
    <t>Denver, NC 28037</t>
  </si>
  <si>
    <t>Park Forest, IL 60466</t>
  </si>
  <si>
    <t>Brooklyn, NY 11211</t>
  </si>
  <si>
    <t>Atlanta, GA 30342</t>
  </si>
  <si>
    <t>Harrison Township, MI 48045</t>
  </si>
  <si>
    <t>Covington, GA 30016</t>
  </si>
  <si>
    <t>Milledgeville, GA 31061</t>
  </si>
  <si>
    <t>Douglasville, GA 30135</t>
  </si>
  <si>
    <t>Clarksville, TN 37042</t>
  </si>
  <si>
    <t>Lexington, NC 27292</t>
  </si>
  <si>
    <t>Atlanta, GA 30317</t>
  </si>
  <si>
    <t>Biscayne Park, FL 33161</t>
  </si>
  <si>
    <t>Aurora, CO 80014</t>
  </si>
  <si>
    <t>Fredericksburg, VA 22407</t>
  </si>
  <si>
    <t>Glorieta, NM 87535</t>
  </si>
  <si>
    <t>, OR</t>
  </si>
  <si>
    <t>Maplewood, NJ 07040</t>
  </si>
  <si>
    <t>60-89</t>
  </si>
  <si>
    <t>REO</t>
  </si>
  <si>
    <t>Cape Coral, FL 33991</t>
  </si>
  <si>
    <t>Lima, OH</t>
  </si>
  <si>
    <t>Knoxville, TN 37931</t>
  </si>
  <si>
    <t>Elko, NV 89801</t>
  </si>
  <si>
    <t>Palm Bay, FL 32909</t>
  </si>
  <si>
    <t>Dallas, TX 75214</t>
  </si>
  <si>
    <t>Ocala, FL 34473</t>
  </si>
  <si>
    <t>, TX</t>
  </si>
  <si>
    <t>Harlingen, TX 78550</t>
  </si>
  <si>
    <t>Orange Park, FL 32073</t>
  </si>
  <si>
    <t>Jacksonville, FL 32206</t>
  </si>
  <si>
    <t>Spotsylvania, VA 22551</t>
  </si>
  <si>
    <t>Hickory, NC 28062</t>
  </si>
  <si>
    <t>Mineral, VA 23117</t>
  </si>
  <si>
    <t>La Feria, TX 78559</t>
  </si>
  <si>
    <t>NEWPORT, TN 37821</t>
  </si>
  <si>
    <t>Savannah, GA 31406</t>
  </si>
  <si>
    <t>Pinson, AL 35126</t>
  </si>
  <si>
    <t>Memphis, TN 38016</t>
  </si>
  <si>
    <t>Bridge + PO</t>
  </si>
  <si>
    <t>Winchester, CT 06098</t>
  </si>
  <si>
    <t>MERRILLVILLE, IN 46410</t>
  </si>
  <si>
    <t>Charlotte, NC 28213</t>
  </si>
  <si>
    <t>Byram, MS 39272</t>
  </si>
  <si>
    <t>Chesnee, SC 29323</t>
  </si>
  <si>
    <t>Houston, TX 77044</t>
  </si>
  <si>
    <t>Cape Coral, FL 33909</t>
  </si>
  <si>
    <t>Ware, MA 01082</t>
  </si>
  <si>
    <t>,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</si>
</sst>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0"/>
    <numFmt numFmtId="165" formatCode="0.0000"/>
    <numFmt numFmtId="166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44" fontId="0" fillId="0" borderId="0" xfId="1" applyFont="1"/>
    <xf numFmtId="1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4" fontId="0" fillId="0" borderId="0" xfId="1" applyNumberFormat="1" applyFont="1" applyAlignment="1">
      <alignment horizontal="center"/>
    </xf>
    <xf numFmtId="166" fontId="0" fillId="0" borderId="0" xfId="0" applyNumberFormat="1"/>
    <xf numFmtId="14" fontId="0" fillId="0" borderId="0" xfId="1" applyNumberFormat="1" applyFont="1"/>
    <xf numFmtId="44" fontId="0" fillId="0" borderId="0" xfId="1" applyFont="1" applyFill="1"/>
    <xf numFmtId="166" fontId="0" fillId="0" borderId="0" xfId="1" applyNumberFormat="1" applyFont="1" applyFill="1"/>
    <xf numFmtId="14" fontId="0" fillId="0" borderId="0" xfId="1" applyNumberFormat="1" applyFont="1" applyFill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.shortcut-targets-by-id\1HQkD9B5VTvxCfdcjDqlrQZfHzL2xpa6C\WSFS%20Projects\Loan%20Tape%20Processing\2024\June%202024\Other%20MFA\MFA\Lima.MFA.2023-RTL2.5.31.2024.xlsx" TargetMode="External"/><Relationship Id="rId1" Type="http://schemas.openxmlformats.org/officeDocument/2006/relationships/externalLinkPath" Target="Lima.MFA.2023-RTL2.5.31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Distribution"/>
      <sheetName val="Transaction Detail"/>
      <sheetName val="Commitment Draws"/>
      <sheetName val="Partial Payoffs"/>
      <sheetName val="Payoffs"/>
      <sheetName val="Servicing Advances - Active"/>
      <sheetName val="Servicing Advances - Inactive"/>
    </sheetNames>
    <sheetDataSet>
      <sheetData sheetId="0"/>
      <sheetData sheetId="1">
        <row r="3">
          <cell r="A3">
            <v>120713</v>
          </cell>
        </row>
        <row r="4">
          <cell r="A4">
            <v>118062</v>
          </cell>
        </row>
        <row r="5">
          <cell r="A5">
            <v>122229</v>
          </cell>
        </row>
        <row r="6">
          <cell r="A6">
            <v>122426</v>
          </cell>
        </row>
        <row r="7">
          <cell r="A7">
            <v>122601</v>
          </cell>
        </row>
        <row r="8">
          <cell r="A8">
            <v>123070</v>
          </cell>
        </row>
        <row r="9">
          <cell r="A9">
            <v>118879</v>
          </cell>
        </row>
        <row r="10">
          <cell r="A10">
            <v>124192</v>
          </cell>
        </row>
        <row r="11">
          <cell r="A11">
            <v>124995</v>
          </cell>
        </row>
        <row r="12">
          <cell r="A12">
            <v>125043</v>
          </cell>
        </row>
        <row r="13">
          <cell r="A13">
            <v>121478</v>
          </cell>
        </row>
        <row r="14">
          <cell r="A14">
            <v>125967</v>
          </cell>
        </row>
        <row r="15">
          <cell r="A15">
            <v>126137</v>
          </cell>
        </row>
        <row r="16">
          <cell r="A16">
            <v>127459</v>
          </cell>
        </row>
        <row r="17">
          <cell r="A17">
            <v>126613</v>
          </cell>
        </row>
        <row r="18">
          <cell r="A18">
            <v>127541</v>
          </cell>
        </row>
        <row r="19">
          <cell r="A19">
            <v>127811</v>
          </cell>
        </row>
        <row r="20">
          <cell r="A20">
            <v>128102</v>
          </cell>
        </row>
        <row r="21">
          <cell r="A21">
            <v>128464</v>
          </cell>
        </row>
        <row r="22">
          <cell r="A22">
            <v>128128</v>
          </cell>
        </row>
        <row r="23">
          <cell r="A23">
            <v>128570</v>
          </cell>
        </row>
        <row r="24">
          <cell r="A24">
            <v>128585</v>
          </cell>
        </row>
        <row r="25">
          <cell r="A25">
            <v>128580</v>
          </cell>
        </row>
        <row r="26">
          <cell r="A26">
            <v>129995</v>
          </cell>
        </row>
        <row r="27">
          <cell r="A27">
            <v>129951</v>
          </cell>
        </row>
        <row r="28">
          <cell r="A28">
            <v>128814</v>
          </cell>
        </row>
        <row r="29">
          <cell r="A29">
            <v>129833</v>
          </cell>
        </row>
        <row r="30">
          <cell r="A30">
            <v>129917</v>
          </cell>
        </row>
        <row r="31">
          <cell r="A31">
            <v>129937</v>
          </cell>
        </row>
        <row r="32">
          <cell r="A32">
            <v>129861</v>
          </cell>
        </row>
        <row r="33">
          <cell r="A33">
            <v>129556</v>
          </cell>
        </row>
        <row r="34">
          <cell r="A34">
            <v>129583</v>
          </cell>
        </row>
        <row r="35">
          <cell r="A35">
            <v>129923</v>
          </cell>
        </row>
        <row r="36">
          <cell r="A36">
            <v>129488</v>
          </cell>
        </row>
        <row r="37">
          <cell r="A37">
            <v>129720</v>
          </cell>
        </row>
        <row r="38">
          <cell r="A38">
            <v>129835</v>
          </cell>
        </row>
        <row r="39">
          <cell r="A39">
            <v>129950</v>
          </cell>
        </row>
        <row r="40">
          <cell r="A40">
            <v>129971</v>
          </cell>
        </row>
        <row r="41">
          <cell r="A41">
            <v>130022</v>
          </cell>
        </row>
        <row r="42">
          <cell r="A42">
            <v>130029</v>
          </cell>
        </row>
        <row r="43">
          <cell r="A43">
            <v>129586</v>
          </cell>
        </row>
        <row r="44">
          <cell r="A44">
            <v>129662</v>
          </cell>
        </row>
        <row r="45">
          <cell r="A45">
            <v>129708</v>
          </cell>
        </row>
        <row r="46">
          <cell r="A46">
            <v>130007</v>
          </cell>
        </row>
        <row r="47">
          <cell r="A47">
            <v>130031</v>
          </cell>
        </row>
        <row r="48">
          <cell r="A48">
            <v>130285</v>
          </cell>
        </row>
        <row r="49">
          <cell r="A49">
            <v>130064</v>
          </cell>
        </row>
        <row r="50">
          <cell r="A50">
            <v>130270</v>
          </cell>
        </row>
        <row r="51">
          <cell r="A51">
            <v>130443</v>
          </cell>
        </row>
        <row r="52">
          <cell r="A52">
            <v>130494</v>
          </cell>
        </row>
        <row r="53">
          <cell r="A53">
            <v>130585</v>
          </cell>
        </row>
        <row r="54">
          <cell r="A54">
            <v>130616</v>
          </cell>
        </row>
        <row r="55">
          <cell r="A55">
            <v>130449</v>
          </cell>
        </row>
        <row r="56">
          <cell r="A56">
            <v>130659</v>
          </cell>
        </row>
        <row r="57">
          <cell r="A57">
            <v>130662</v>
          </cell>
        </row>
        <row r="58">
          <cell r="A58">
            <v>130033</v>
          </cell>
        </row>
        <row r="59">
          <cell r="A59">
            <v>130441</v>
          </cell>
        </row>
        <row r="60">
          <cell r="A60">
            <v>129594</v>
          </cell>
        </row>
        <row r="61">
          <cell r="A61">
            <v>130185</v>
          </cell>
        </row>
        <row r="62">
          <cell r="A62">
            <v>131018</v>
          </cell>
        </row>
        <row r="63">
          <cell r="A63">
            <v>130288</v>
          </cell>
        </row>
        <row r="64">
          <cell r="A64">
            <v>130641</v>
          </cell>
        </row>
        <row r="65">
          <cell r="A65">
            <v>130695</v>
          </cell>
        </row>
        <row r="66">
          <cell r="A66">
            <v>130809</v>
          </cell>
        </row>
        <row r="67">
          <cell r="A67">
            <v>130948</v>
          </cell>
        </row>
        <row r="68">
          <cell r="A68">
            <v>130693</v>
          </cell>
        </row>
        <row r="69">
          <cell r="A69">
            <v>127883</v>
          </cell>
        </row>
        <row r="70">
          <cell r="A70">
            <v>130812</v>
          </cell>
        </row>
        <row r="71">
          <cell r="A71">
            <v>131179</v>
          </cell>
        </row>
        <row r="72">
          <cell r="A72">
            <v>130748</v>
          </cell>
        </row>
        <row r="73">
          <cell r="A73">
            <v>130903</v>
          </cell>
        </row>
        <row r="74">
          <cell r="A74">
            <v>129509</v>
          </cell>
        </row>
        <row r="75">
          <cell r="A75">
            <v>131069</v>
          </cell>
        </row>
        <row r="76">
          <cell r="A76">
            <v>131119</v>
          </cell>
        </row>
        <row r="77">
          <cell r="A77">
            <v>131826</v>
          </cell>
        </row>
        <row r="78">
          <cell r="A78">
            <v>129935</v>
          </cell>
        </row>
        <row r="79">
          <cell r="A79">
            <v>130019</v>
          </cell>
        </row>
        <row r="80">
          <cell r="A80">
            <v>130516</v>
          </cell>
        </row>
        <row r="81">
          <cell r="A81">
            <v>131316</v>
          </cell>
        </row>
        <row r="82">
          <cell r="A82">
            <v>131323</v>
          </cell>
        </row>
        <row r="83">
          <cell r="A83">
            <v>131399</v>
          </cell>
        </row>
        <row r="84">
          <cell r="A84">
            <v>131118</v>
          </cell>
        </row>
        <row r="85">
          <cell r="A85">
            <v>129379</v>
          </cell>
        </row>
        <row r="86">
          <cell r="A86">
            <v>130189</v>
          </cell>
        </row>
        <row r="87">
          <cell r="A87">
            <v>131348</v>
          </cell>
        </row>
        <row r="88">
          <cell r="A88">
            <v>131479</v>
          </cell>
        </row>
        <row r="89">
          <cell r="A89">
            <v>131557</v>
          </cell>
        </row>
        <row r="90">
          <cell r="A90">
            <v>131835</v>
          </cell>
        </row>
        <row r="91">
          <cell r="A91">
            <v>131837</v>
          </cell>
        </row>
        <row r="92">
          <cell r="A92">
            <v>131501</v>
          </cell>
        </row>
        <row r="93">
          <cell r="A93">
            <v>131569</v>
          </cell>
        </row>
        <row r="94">
          <cell r="A94">
            <v>131929</v>
          </cell>
        </row>
        <row r="95">
          <cell r="A95">
            <v>132033</v>
          </cell>
        </row>
        <row r="96">
          <cell r="A96">
            <v>131470</v>
          </cell>
        </row>
        <row r="97">
          <cell r="A97">
            <v>131487</v>
          </cell>
        </row>
        <row r="98">
          <cell r="A98">
            <v>131391</v>
          </cell>
        </row>
        <row r="99">
          <cell r="A99">
            <v>131361</v>
          </cell>
        </row>
        <row r="100">
          <cell r="A100">
            <v>131372</v>
          </cell>
        </row>
        <row r="101">
          <cell r="A101">
            <v>131567</v>
          </cell>
        </row>
        <row r="102">
          <cell r="A102">
            <v>130776</v>
          </cell>
        </row>
        <row r="103">
          <cell r="A103">
            <v>131279</v>
          </cell>
        </row>
        <row r="104">
          <cell r="A104">
            <v>131887</v>
          </cell>
        </row>
        <row r="105">
          <cell r="A105">
            <v>132000</v>
          </cell>
        </row>
        <row r="106">
          <cell r="A106">
            <v>131747</v>
          </cell>
        </row>
        <row r="107">
          <cell r="A107">
            <v>132093</v>
          </cell>
        </row>
        <row r="108">
          <cell r="A108">
            <v>132153</v>
          </cell>
        </row>
        <row r="109">
          <cell r="A109">
            <v>132294</v>
          </cell>
        </row>
        <row r="110">
          <cell r="A110">
            <v>132349</v>
          </cell>
        </row>
        <row r="111">
          <cell r="A111">
            <v>132462</v>
          </cell>
        </row>
        <row r="112">
          <cell r="A112">
            <v>132590</v>
          </cell>
        </row>
        <row r="113">
          <cell r="A113">
            <v>131813</v>
          </cell>
        </row>
        <row r="114">
          <cell r="A114">
            <v>132252</v>
          </cell>
        </row>
        <row r="115">
          <cell r="A115">
            <v>132414</v>
          </cell>
        </row>
        <row r="116">
          <cell r="A116">
            <v>132500</v>
          </cell>
        </row>
        <row r="117">
          <cell r="A117">
            <v>132609</v>
          </cell>
        </row>
        <row r="118">
          <cell r="A118">
            <v>122263</v>
          </cell>
        </row>
        <row r="119">
          <cell r="A119">
            <v>123018</v>
          </cell>
        </row>
        <row r="120">
          <cell r="A120">
            <v>123183</v>
          </cell>
        </row>
        <row r="121">
          <cell r="A121">
            <v>123307</v>
          </cell>
        </row>
        <row r="122">
          <cell r="A122">
            <v>126071</v>
          </cell>
        </row>
        <row r="123">
          <cell r="A123">
            <v>125769</v>
          </cell>
        </row>
        <row r="124">
          <cell r="A124">
            <v>125724</v>
          </cell>
        </row>
        <row r="125">
          <cell r="A125">
            <v>126669</v>
          </cell>
        </row>
        <row r="126">
          <cell r="A126">
            <v>126945</v>
          </cell>
        </row>
        <row r="127">
          <cell r="A127">
            <v>127498</v>
          </cell>
        </row>
        <row r="128">
          <cell r="A128">
            <v>127639</v>
          </cell>
        </row>
        <row r="129">
          <cell r="A129">
            <v>126880</v>
          </cell>
        </row>
        <row r="130">
          <cell r="A130">
            <v>127741</v>
          </cell>
        </row>
        <row r="131">
          <cell r="A131">
            <v>127742</v>
          </cell>
        </row>
        <row r="132">
          <cell r="A132">
            <v>128261</v>
          </cell>
        </row>
        <row r="133">
          <cell r="A133">
            <v>128546</v>
          </cell>
        </row>
        <row r="134">
          <cell r="A134">
            <v>129652</v>
          </cell>
        </row>
        <row r="135">
          <cell r="A135">
            <v>129747</v>
          </cell>
        </row>
        <row r="136">
          <cell r="A136">
            <v>129536</v>
          </cell>
        </row>
        <row r="137">
          <cell r="A137">
            <v>129595</v>
          </cell>
        </row>
        <row r="138">
          <cell r="A138">
            <v>128370</v>
          </cell>
        </row>
        <row r="139">
          <cell r="A139">
            <v>129900</v>
          </cell>
        </row>
        <row r="140">
          <cell r="A140">
            <v>129964</v>
          </cell>
        </row>
        <row r="141">
          <cell r="A141">
            <v>130051</v>
          </cell>
        </row>
        <row r="142">
          <cell r="A142">
            <v>130919</v>
          </cell>
        </row>
        <row r="143">
          <cell r="A143">
            <v>130298</v>
          </cell>
        </row>
        <row r="144">
          <cell r="A144">
            <v>131158</v>
          </cell>
        </row>
        <row r="145">
          <cell r="A145">
            <v>131286</v>
          </cell>
        </row>
        <row r="146">
          <cell r="A146">
            <v>131164</v>
          </cell>
        </row>
        <row r="147">
          <cell r="A147">
            <v>131420</v>
          </cell>
        </row>
        <row r="148">
          <cell r="A148">
            <v>131422</v>
          </cell>
        </row>
        <row r="149">
          <cell r="A149">
            <v>130144</v>
          </cell>
        </row>
        <row r="150">
          <cell r="A150">
            <v>124239</v>
          </cell>
        </row>
        <row r="151">
          <cell r="A151">
            <v>124902</v>
          </cell>
        </row>
        <row r="152">
          <cell r="A152">
            <v>125521</v>
          </cell>
        </row>
        <row r="153">
          <cell r="A153">
            <v>125536</v>
          </cell>
        </row>
        <row r="154">
          <cell r="A154">
            <v>126426</v>
          </cell>
        </row>
        <row r="155">
          <cell r="A155">
            <v>127703</v>
          </cell>
        </row>
        <row r="156">
          <cell r="A156">
            <v>127736</v>
          </cell>
        </row>
        <row r="157">
          <cell r="A157">
            <v>127814</v>
          </cell>
        </row>
        <row r="158">
          <cell r="A158">
            <v>127872</v>
          </cell>
        </row>
        <row r="159">
          <cell r="A159">
            <v>127879</v>
          </cell>
        </row>
        <row r="160">
          <cell r="A160">
            <v>127667</v>
          </cell>
        </row>
        <row r="161">
          <cell r="A161">
            <v>127892</v>
          </cell>
        </row>
        <row r="162">
          <cell r="A162">
            <v>127947</v>
          </cell>
        </row>
        <row r="163">
          <cell r="A163">
            <v>128001</v>
          </cell>
        </row>
        <row r="164">
          <cell r="A164">
            <v>128012</v>
          </cell>
        </row>
        <row r="165">
          <cell r="A165">
            <v>128014</v>
          </cell>
        </row>
        <row r="166">
          <cell r="A166">
            <v>128096</v>
          </cell>
        </row>
        <row r="167">
          <cell r="A167">
            <v>127963</v>
          </cell>
        </row>
        <row r="168">
          <cell r="A168">
            <v>128031</v>
          </cell>
        </row>
        <row r="169">
          <cell r="A169">
            <v>128119</v>
          </cell>
        </row>
        <row r="170">
          <cell r="A170">
            <v>128278</v>
          </cell>
        </row>
        <row r="171">
          <cell r="A171">
            <v>126482</v>
          </cell>
        </row>
        <row r="172">
          <cell r="A172">
            <v>126486</v>
          </cell>
        </row>
        <row r="173">
          <cell r="A173">
            <v>128013</v>
          </cell>
        </row>
        <row r="174">
          <cell r="A174">
            <v>128026</v>
          </cell>
        </row>
        <row r="175">
          <cell r="A175">
            <v>128116</v>
          </cell>
        </row>
        <row r="176">
          <cell r="A176">
            <v>128444</v>
          </cell>
        </row>
        <row r="177">
          <cell r="A177">
            <v>128447</v>
          </cell>
        </row>
        <row r="178">
          <cell r="A178">
            <v>127934</v>
          </cell>
        </row>
        <row r="179">
          <cell r="A179">
            <v>128292</v>
          </cell>
        </row>
        <row r="180">
          <cell r="A180">
            <v>128451</v>
          </cell>
        </row>
        <row r="181">
          <cell r="A181">
            <v>128548</v>
          </cell>
        </row>
        <row r="182">
          <cell r="A182">
            <v>127851</v>
          </cell>
        </row>
        <row r="183">
          <cell r="A183">
            <v>127850</v>
          </cell>
        </row>
        <row r="184">
          <cell r="A184">
            <v>127837</v>
          </cell>
        </row>
        <row r="185">
          <cell r="A185">
            <v>127985</v>
          </cell>
        </row>
        <row r="186">
          <cell r="A186">
            <v>127863</v>
          </cell>
        </row>
        <row r="187">
          <cell r="A187">
            <v>128215</v>
          </cell>
        </row>
        <row r="188">
          <cell r="A188">
            <v>127577</v>
          </cell>
        </row>
        <row r="189">
          <cell r="A189">
            <v>127680</v>
          </cell>
        </row>
        <row r="190">
          <cell r="A190">
            <v>127695</v>
          </cell>
        </row>
        <row r="191">
          <cell r="A191">
            <v>127745</v>
          </cell>
        </row>
        <row r="192">
          <cell r="A192">
            <v>127590</v>
          </cell>
        </row>
        <row r="193">
          <cell r="A193">
            <v>127679</v>
          </cell>
        </row>
        <row r="194">
          <cell r="A194">
            <v>128090</v>
          </cell>
        </row>
        <row r="195">
          <cell r="A195">
            <v>128478</v>
          </cell>
        </row>
        <row r="196">
          <cell r="A196">
            <v>128555</v>
          </cell>
        </row>
        <row r="197">
          <cell r="A197">
            <v>128994</v>
          </cell>
        </row>
        <row r="198">
          <cell r="A198">
            <v>128164</v>
          </cell>
        </row>
        <row r="199">
          <cell r="A199">
            <v>128165</v>
          </cell>
        </row>
        <row r="200">
          <cell r="A200">
            <v>128381</v>
          </cell>
        </row>
        <row r="201">
          <cell r="A201">
            <v>128834</v>
          </cell>
        </row>
        <row r="202">
          <cell r="A202">
            <v>128628</v>
          </cell>
        </row>
        <row r="203">
          <cell r="A203">
            <v>128684</v>
          </cell>
        </row>
        <row r="204">
          <cell r="A204">
            <v>128758</v>
          </cell>
        </row>
        <row r="205">
          <cell r="A205">
            <v>128166</v>
          </cell>
        </row>
        <row r="206">
          <cell r="A206">
            <v>129017</v>
          </cell>
        </row>
        <row r="207">
          <cell r="A207">
            <v>129117</v>
          </cell>
        </row>
        <row r="208">
          <cell r="A208">
            <v>129196</v>
          </cell>
        </row>
        <row r="209">
          <cell r="A209">
            <v>128526</v>
          </cell>
        </row>
        <row r="210">
          <cell r="A210">
            <v>128611</v>
          </cell>
        </row>
        <row r="211">
          <cell r="A211">
            <v>128977</v>
          </cell>
        </row>
        <row r="212">
          <cell r="A212">
            <v>129149</v>
          </cell>
        </row>
        <row r="213">
          <cell r="A213">
            <v>129151</v>
          </cell>
        </row>
        <row r="214">
          <cell r="A214">
            <v>129153</v>
          </cell>
        </row>
        <row r="215">
          <cell r="A215">
            <v>129186</v>
          </cell>
        </row>
        <row r="216">
          <cell r="A216">
            <v>129499</v>
          </cell>
        </row>
        <row r="217">
          <cell r="A217">
            <v>129503</v>
          </cell>
        </row>
        <row r="218">
          <cell r="A218">
            <v>128872</v>
          </cell>
        </row>
        <row r="219">
          <cell r="A219">
            <v>129298</v>
          </cell>
        </row>
        <row r="220">
          <cell r="A220">
            <v>128756</v>
          </cell>
        </row>
        <row r="221">
          <cell r="A221">
            <v>131843</v>
          </cell>
        </row>
        <row r="222">
          <cell r="A222">
            <v>130894</v>
          </cell>
        </row>
        <row r="223">
          <cell r="A223">
            <v>130452</v>
          </cell>
        </row>
        <row r="224">
          <cell r="A224">
            <v>128097</v>
          </cell>
        </row>
        <row r="225">
          <cell r="A225">
            <v>128567</v>
          </cell>
        </row>
        <row r="226">
          <cell r="A226">
            <v>129960</v>
          </cell>
        </row>
        <row r="227">
          <cell r="A227">
            <v>129775</v>
          </cell>
        </row>
        <row r="228">
          <cell r="A228">
            <v>130148</v>
          </cell>
        </row>
        <row r="229">
          <cell r="A229">
            <v>131700</v>
          </cell>
        </row>
        <row r="230">
          <cell r="A230">
            <v>131946</v>
          </cell>
        </row>
        <row r="231">
          <cell r="A231">
            <v>132723</v>
          </cell>
        </row>
        <row r="232">
          <cell r="A232">
            <v>132652</v>
          </cell>
        </row>
        <row r="233">
          <cell r="A233">
            <v>40000281</v>
          </cell>
        </row>
        <row r="234">
          <cell r="A234">
            <v>40000473</v>
          </cell>
        </row>
        <row r="235">
          <cell r="A235">
            <v>131786</v>
          </cell>
        </row>
        <row r="236">
          <cell r="A236">
            <v>131290</v>
          </cell>
        </row>
        <row r="237">
          <cell r="A237">
            <v>132467</v>
          </cell>
        </row>
        <row r="238">
          <cell r="A238">
            <v>132757</v>
          </cell>
        </row>
        <row r="239">
          <cell r="A239">
            <v>133669</v>
          </cell>
        </row>
        <row r="240">
          <cell r="A240">
            <v>131163</v>
          </cell>
        </row>
        <row r="241">
          <cell r="A241">
            <v>131411</v>
          </cell>
        </row>
        <row r="242">
          <cell r="A242">
            <v>132079</v>
          </cell>
        </row>
        <row r="243">
          <cell r="A243">
            <v>132053</v>
          </cell>
        </row>
        <row r="244">
          <cell r="A244">
            <v>132628</v>
          </cell>
        </row>
        <row r="245">
          <cell r="A245">
            <v>132633</v>
          </cell>
        </row>
        <row r="246">
          <cell r="A246">
            <v>40000084</v>
          </cell>
        </row>
        <row r="247">
          <cell r="A247">
            <v>130077</v>
          </cell>
        </row>
        <row r="248">
          <cell r="A248">
            <v>129726</v>
          </cell>
        </row>
        <row r="249">
          <cell r="A249">
            <v>130191</v>
          </cell>
        </row>
        <row r="250">
          <cell r="A250">
            <v>130354</v>
          </cell>
        </row>
        <row r="251">
          <cell r="A251">
            <v>130293</v>
          </cell>
        </row>
        <row r="252">
          <cell r="A252">
            <v>130492</v>
          </cell>
        </row>
        <row r="253">
          <cell r="A253">
            <v>130513</v>
          </cell>
        </row>
        <row r="254">
          <cell r="A254">
            <v>130559</v>
          </cell>
        </row>
        <row r="255">
          <cell r="A255">
            <v>131386</v>
          </cell>
        </row>
        <row r="256">
          <cell r="A256">
            <v>128772</v>
          </cell>
        </row>
        <row r="257">
          <cell r="A257">
            <v>131162</v>
          </cell>
        </row>
        <row r="258">
          <cell r="A258">
            <v>131172</v>
          </cell>
        </row>
        <row r="259">
          <cell r="A259">
            <v>131831</v>
          </cell>
        </row>
        <row r="260">
          <cell r="A260">
            <v>132136</v>
          </cell>
        </row>
        <row r="261">
          <cell r="A261">
            <v>132389</v>
          </cell>
        </row>
        <row r="262">
          <cell r="A262">
            <v>132490</v>
          </cell>
        </row>
        <row r="263">
          <cell r="A263">
            <v>132524</v>
          </cell>
        </row>
        <row r="264">
          <cell r="A264">
            <v>132642</v>
          </cell>
        </row>
        <row r="265">
          <cell r="A265">
            <v>132754</v>
          </cell>
        </row>
        <row r="266">
          <cell r="A266">
            <v>133011</v>
          </cell>
        </row>
        <row r="267">
          <cell r="A267">
            <v>133405</v>
          </cell>
        </row>
        <row r="268">
          <cell r="A268">
            <v>40000128</v>
          </cell>
        </row>
        <row r="269">
          <cell r="A269">
            <v>40001524</v>
          </cell>
        </row>
        <row r="270">
          <cell r="A270">
            <v>40001521</v>
          </cell>
        </row>
        <row r="271">
          <cell r="A271">
            <v>40001697</v>
          </cell>
        </row>
        <row r="272">
          <cell r="A272">
            <v>40002456</v>
          </cell>
        </row>
        <row r="273">
          <cell r="A273">
            <v>40002089</v>
          </cell>
        </row>
        <row r="274">
          <cell r="A274">
            <v>40001952</v>
          </cell>
        </row>
        <row r="275">
          <cell r="A275">
            <v>40002014</v>
          </cell>
        </row>
        <row r="276">
          <cell r="A276">
            <v>122450</v>
          </cell>
        </row>
        <row r="277">
          <cell r="A277">
            <v>122769</v>
          </cell>
        </row>
        <row r="278">
          <cell r="A278">
            <v>127110</v>
          </cell>
        </row>
        <row r="279">
          <cell r="A279">
            <v>127386</v>
          </cell>
        </row>
        <row r="280">
          <cell r="A280">
            <v>129694</v>
          </cell>
        </row>
        <row r="281">
          <cell r="A281">
            <v>129965</v>
          </cell>
        </row>
        <row r="282">
          <cell r="A282">
            <v>129225</v>
          </cell>
        </row>
        <row r="283">
          <cell r="A283">
            <v>129687</v>
          </cell>
        </row>
        <row r="284">
          <cell r="A284">
            <v>130136</v>
          </cell>
        </row>
        <row r="285">
          <cell r="A285">
            <v>130264</v>
          </cell>
        </row>
        <row r="286">
          <cell r="A286">
            <v>130565</v>
          </cell>
        </row>
        <row r="287">
          <cell r="A287">
            <v>122441</v>
          </cell>
        </row>
        <row r="288">
          <cell r="A288">
            <v>130725</v>
          </cell>
        </row>
        <row r="289">
          <cell r="A289">
            <v>130182</v>
          </cell>
        </row>
        <row r="290">
          <cell r="A290">
            <v>130971</v>
          </cell>
        </row>
        <row r="291">
          <cell r="A291">
            <v>130973</v>
          </cell>
        </row>
        <row r="292">
          <cell r="A292">
            <v>130975</v>
          </cell>
        </row>
        <row r="293">
          <cell r="A293">
            <v>131181</v>
          </cell>
        </row>
        <row r="294">
          <cell r="A294">
            <v>40000222</v>
          </cell>
        </row>
        <row r="295">
          <cell r="A295">
            <v>40000223</v>
          </cell>
        </row>
        <row r="296">
          <cell r="A296">
            <v>40000224</v>
          </cell>
        </row>
        <row r="297">
          <cell r="A297">
            <v>40000225</v>
          </cell>
        </row>
        <row r="298">
          <cell r="A298">
            <v>40000226</v>
          </cell>
        </row>
        <row r="299">
          <cell r="A299">
            <v>40000227</v>
          </cell>
        </row>
        <row r="300">
          <cell r="A300">
            <v>40001609</v>
          </cell>
        </row>
        <row r="301">
          <cell r="A301">
            <v>40001818</v>
          </cell>
        </row>
        <row r="302">
          <cell r="A302">
            <v>40002002</v>
          </cell>
        </row>
        <row r="303">
          <cell r="A303">
            <v>40002006</v>
          </cell>
        </row>
        <row r="304">
          <cell r="A304">
            <v>40002008</v>
          </cell>
        </row>
        <row r="305">
          <cell r="A305">
            <v>40002196</v>
          </cell>
        </row>
        <row r="306">
          <cell r="A306">
            <v>40002406</v>
          </cell>
        </row>
        <row r="307">
          <cell r="A307">
            <v>40001600</v>
          </cell>
        </row>
        <row r="308">
          <cell r="A308">
            <v>132574</v>
          </cell>
        </row>
        <row r="309">
          <cell r="A309">
            <v>133411</v>
          </cell>
        </row>
        <row r="310">
          <cell r="A310">
            <v>40001497</v>
          </cell>
        </row>
        <row r="311">
          <cell r="A311">
            <v>40001498</v>
          </cell>
        </row>
        <row r="312">
          <cell r="A312">
            <v>40000216</v>
          </cell>
        </row>
        <row r="313">
          <cell r="A313">
            <v>40002364</v>
          </cell>
        </row>
        <row r="314">
          <cell r="A314">
            <v>40002366</v>
          </cell>
        </row>
        <row r="315">
          <cell r="A315">
            <v>133734</v>
          </cell>
        </row>
        <row r="316">
          <cell r="A316">
            <v>40002455</v>
          </cell>
        </row>
        <row r="317">
          <cell r="A317">
            <v>40001942</v>
          </cell>
        </row>
        <row r="318">
          <cell r="A318">
            <v>40001944</v>
          </cell>
        </row>
        <row r="319">
          <cell r="A319">
            <v>40002221</v>
          </cell>
        </row>
        <row r="320">
          <cell r="A320">
            <v>40002222</v>
          </cell>
        </row>
        <row r="321">
          <cell r="A321">
            <v>40002369</v>
          </cell>
        </row>
        <row r="322">
          <cell r="A322">
            <v>40002417</v>
          </cell>
        </row>
        <row r="323">
          <cell r="A323">
            <v>40002418</v>
          </cell>
        </row>
        <row r="324">
          <cell r="A324">
            <v>40002431</v>
          </cell>
        </row>
        <row r="325">
          <cell r="A325">
            <v>40002441</v>
          </cell>
        </row>
        <row r="326">
          <cell r="A326">
            <v>40002442</v>
          </cell>
        </row>
        <row r="327">
          <cell r="A327">
            <v>40002443</v>
          </cell>
        </row>
        <row r="328">
          <cell r="A328">
            <v>40002534</v>
          </cell>
        </row>
        <row r="329">
          <cell r="A329">
            <v>40002545</v>
          </cell>
        </row>
        <row r="330">
          <cell r="A330">
            <v>40002569</v>
          </cell>
        </row>
        <row r="331">
          <cell r="A331">
            <v>40002590</v>
          </cell>
        </row>
        <row r="332">
          <cell r="A332">
            <v>40002591</v>
          </cell>
        </row>
        <row r="333">
          <cell r="A333">
            <v>40002767</v>
          </cell>
        </row>
        <row r="334">
          <cell r="A334">
            <v>40002215</v>
          </cell>
        </row>
        <row r="335">
          <cell r="A335">
            <v>40002217</v>
          </cell>
        </row>
        <row r="336">
          <cell r="A336">
            <v>40002370</v>
          </cell>
        </row>
        <row r="337">
          <cell r="A337">
            <v>40002509</v>
          </cell>
        </row>
        <row r="338">
          <cell r="A338">
            <v>40002576</v>
          </cell>
        </row>
        <row r="339">
          <cell r="A339">
            <v>40002632</v>
          </cell>
        </row>
        <row r="340">
          <cell r="A340">
            <v>40002691</v>
          </cell>
        </row>
        <row r="341">
          <cell r="A341">
            <v>40002699</v>
          </cell>
        </row>
        <row r="342">
          <cell r="A342">
            <v>40002777</v>
          </cell>
        </row>
        <row r="343">
          <cell r="A343">
            <v>40002778</v>
          </cell>
        </row>
        <row r="344">
          <cell r="A344">
            <v>40002779</v>
          </cell>
        </row>
        <row r="345">
          <cell r="A345">
            <v>40002473</v>
          </cell>
        </row>
        <row r="346">
          <cell r="A346">
            <v>40002612</v>
          </cell>
        </row>
        <row r="347">
          <cell r="A347">
            <v>40002613</v>
          </cell>
        </row>
        <row r="348">
          <cell r="A348">
            <v>40002641</v>
          </cell>
        </row>
        <row r="349">
          <cell r="A349">
            <v>40002662</v>
          </cell>
        </row>
        <row r="350">
          <cell r="A350">
            <v>40002671</v>
          </cell>
        </row>
        <row r="351">
          <cell r="A351">
            <v>40002672</v>
          </cell>
        </row>
        <row r="352">
          <cell r="A352">
            <v>40002681</v>
          </cell>
        </row>
        <row r="353">
          <cell r="A353">
            <v>40002682</v>
          </cell>
        </row>
        <row r="354">
          <cell r="A354">
            <v>40002683</v>
          </cell>
        </row>
        <row r="355">
          <cell r="A355">
            <v>40002700</v>
          </cell>
        </row>
        <row r="356">
          <cell r="A356">
            <v>40002744</v>
          </cell>
        </row>
        <row r="357">
          <cell r="A357">
            <v>40002850</v>
          </cell>
        </row>
      </sheetData>
      <sheetData sheetId="2">
        <row r="1">
          <cell r="H1">
            <v>1779671.4700000009</v>
          </cell>
          <cell r="I1">
            <v>0</v>
          </cell>
        </row>
        <row r="2">
          <cell r="D2" t="str">
            <v>Inv Loan #</v>
          </cell>
          <cell r="H2" t="str">
            <v>Interest Paid</v>
          </cell>
          <cell r="I2" t="str">
            <v>Principal Paid</v>
          </cell>
        </row>
        <row r="3">
          <cell r="D3">
            <v>130641</v>
          </cell>
          <cell r="H3">
            <v>-1093.9100000000001</v>
          </cell>
          <cell r="I3">
            <v>0</v>
          </cell>
        </row>
        <row r="4">
          <cell r="D4">
            <v>128014</v>
          </cell>
          <cell r="H4">
            <v>1734.01</v>
          </cell>
          <cell r="I4">
            <v>0</v>
          </cell>
        </row>
        <row r="5">
          <cell r="D5">
            <v>131946</v>
          </cell>
          <cell r="H5">
            <v>2903.44</v>
          </cell>
          <cell r="I5">
            <v>0</v>
          </cell>
        </row>
        <row r="6">
          <cell r="D6">
            <v>129937</v>
          </cell>
          <cell r="H6">
            <v>47386.14</v>
          </cell>
          <cell r="I6">
            <v>0</v>
          </cell>
        </row>
        <row r="7">
          <cell r="D7">
            <v>127851</v>
          </cell>
          <cell r="H7">
            <v>9546.3700000000008</v>
          </cell>
          <cell r="I7">
            <v>0</v>
          </cell>
        </row>
        <row r="8">
          <cell r="D8">
            <v>128102</v>
          </cell>
          <cell r="H8">
            <v>2146.2399999999998</v>
          </cell>
          <cell r="I8">
            <v>0</v>
          </cell>
        </row>
        <row r="9">
          <cell r="D9">
            <v>131887</v>
          </cell>
          <cell r="H9">
            <v>2210.2199999999998</v>
          </cell>
          <cell r="I9">
            <v>0</v>
          </cell>
        </row>
        <row r="10">
          <cell r="D10">
            <v>129971</v>
          </cell>
          <cell r="H10">
            <v>34065.160000000003</v>
          </cell>
          <cell r="I10">
            <v>0</v>
          </cell>
        </row>
        <row r="11">
          <cell r="D11">
            <v>131569</v>
          </cell>
          <cell r="H11">
            <v>3840.2</v>
          </cell>
          <cell r="I11">
            <v>0</v>
          </cell>
        </row>
        <row r="12">
          <cell r="D12">
            <v>131479</v>
          </cell>
          <cell r="H12">
            <v>11989.25</v>
          </cell>
          <cell r="I12">
            <v>0</v>
          </cell>
        </row>
        <row r="13">
          <cell r="D13">
            <v>131946</v>
          </cell>
          <cell r="H13">
            <v>2903.44</v>
          </cell>
          <cell r="I13">
            <v>0</v>
          </cell>
        </row>
        <row r="14">
          <cell r="D14">
            <v>128014</v>
          </cell>
          <cell r="H14">
            <v>1734.01</v>
          </cell>
          <cell r="I14">
            <v>0</v>
          </cell>
        </row>
        <row r="15">
          <cell r="D15">
            <v>129995</v>
          </cell>
          <cell r="H15">
            <v>3681.45</v>
          </cell>
          <cell r="I15">
            <v>0</v>
          </cell>
        </row>
        <row r="16">
          <cell r="D16">
            <v>130616</v>
          </cell>
          <cell r="H16">
            <v>1518.45</v>
          </cell>
          <cell r="I16">
            <v>0</v>
          </cell>
        </row>
        <row r="17">
          <cell r="D17">
            <v>130033</v>
          </cell>
          <cell r="H17">
            <v>8469.49</v>
          </cell>
          <cell r="I17">
            <v>0</v>
          </cell>
        </row>
        <row r="18">
          <cell r="D18">
            <v>130441</v>
          </cell>
          <cell r="H18">
            <v>15343.84</v>
          </cell>
          <cell r="I18">
            <v>0</v>
          </cell>
        </row>
        <row r="19">
          <cell r="D19">
            <v>40002014</v>
          </cell>
          <cell r="H19">
            <v>1595.72</v>
          </cell>
          <cell r="I19">
            <v>0</v>
          </cell>
        </row>
        <row r="20">
          <cell r="D20">
            <v>130748</v>
          </cell>
          <cell r="H20">
            <v>14545.74</v>
          </cell>
          <cell r="I20">
            <v>0</v>
          </cell>
        </row>
        <row r="21">
          <cell r="D21">
            <v>40002744</v>
          </cell>
          <cell r="H21">
            <v>1367.44</v>
          </cell>
          <cell r="I21">
            <v>0</v>
          </cell>
        </row>
        <row r="22">
          <cell r="D22">
            <v>125043</v>
          </cell>
          <cell r="H22">
            <v>2010.69</v>
          </cell>
          <cell r="I22">
            <v>0</v>
          </cell>
        </row>
        <row r="23">
          <cell r="D23">
            <v>131422</v>
          </cell>
          <cell r="H23">
            <v>1478.23</v>
          </cell>
          <cell r="I23">
            <v>0</v>
          </cell>
        </row>
        <row r="24">
          <cell r="D24">
            <v>132033</v>
          </cell>
          <cell r="H24">
            <v>1347.66</v>
          </cell>
          <cell r="I24">
            <v>0</v>
          </cell>
        </row>
        <row r="25">
          <cell r="D25">
            <v>127695</v>
          </cell>
          <cell r="H25">
            <v>1306.71</v>
          </cell>
          <cell r="I25">
            <v>0</v>
          </cell>
        </row>
        <row r="26">
          <cell r="D26">
            <v>131831</v>
          </cell>
          <cell r="H26">
            <v>1617.09</v>
          </cell>
          <cell r="I26">
            <v>0</v>
          </cell>
        </row>
        <row r="27">
          <cell r="D27">
            <v>127883</v>
          </cell>
          <cell r="H27">
            <v>22728.68</v>
          </cell>
          <cell r="I27">
            <v>0</v>
          </cell>
        </row>
        <row r="28">
          <cell r="D28">
            <v>131501</v>
          </cell>
          <cell r="H28">
            <v>1483.44</v>
          </cell>
          <cell r="I28">
            <v>0</v>
          </cell>
        </row>
        <row r="29">
          <cell r="D29">
            <v>131487</v>
          </cell>
          <cell r="H29">
            <v>20497.830000000002</v>
          </cell>
          <cell r="I29">
            <v>0</v>
          </cell>
        </row>
        <row r="30">
          <cell r="D30">
            <v>133011</v>
          </cell>
          <cell r="H30">
            <v>2099.5</v>
          </cell>
          <cell r="I30">
            <v>0</v>
          </cell>
        </row>
        <row r="31">
          <cell r="D31">
            <v>127736</v>
          </cell>
          <cell r="H31">
            <v>2120.63</v>
          </cell>
          <cell r="I31">
            <v>0</v>
          </cell>
        </row>
        <row r="32">
          <cell r="D32">
            <v>128756</v>
          </cell>
          <cell r="H32">
            <v>7138.04</v>
          </cell>
          <cell r="I32">
            <v>0</v>
          </cell>
        </row>
        <row r="33">
          <cell r="D33">
            <v>129726</v>
          </cell>
          <cell r="H33">
            <v>980.28</v>
          </cell>
          <cell r="I33">
            <v>0</v>
          </cell>
        </row>
        <row r="34">
          <cell r="D34">
            <v>128097</v>
          </cell>
          <cell r="H34">
            <v>832.65</v>
          </cell>
          <cell r="I34">
            <v>0</v>
          </cell>
        </row>
        <row r="35">
          <cell r="D35">
            <v>131361</v>
          </cell>
          <cell r="H35">
            <v>8426.3799999999992</v>
          </cell>
          <cell r="I35">
            <v>0</v>
          </cell>
        </row>
        <row r="36">
          <cell r="D36">
            <v>130492</v>
          </cell>
          <cell r="H36">
            <v>3830.63</v>
          </cell>
          <cell r="I36">
            <v>0</v>
          </cell>
        </row>
        <row r="37">
          <cell r="D37">
            <v>132153</v>
          </cell>
          <cell r="H37">
            <v>1021.49</v>
          </cell>
          <cell r="I37">
            <v>0</v>
          </cell>
        </row>
        <row r="38">
          <cell r="D38">
            <v>40002850</v>
          </cell>
          <cell r="H38">
            <v>1950.67</v>
          </cell>
          <cell r="I38">
            <v>0</v>
          </cell>
        </row>
        <row r="39">
          <cell r="D39">
            <v>130812</v>
          </cell>
          <cell r="H39">
            <v>51710.13</v>
          </cell>
          <cell r="I39">
            <v>0</v>
          </cell>
        </row>
        <row r="40">
          <cell r="D40">
            <v>128444</v>
          </cell>
          <cell r="H40">
            <v>5952.83</v>
          </cell>
          <cell r="I40">
            <v>0</v>
          </cell>
        </row>
        <row r="41">
          <cell r="D41">
            <v>127985</v>
          </cell>
          <cell r="H41">
            <v>27792.52</v>
          </cell>
          <cell r="I41">
            <v>0</v>
          </cell>
        </row>
        <row r="42">
          <cell r="D42">
            <v>40002700</v>
          </cell>
          <cell r="H42">
            <v>460.68</v>
          </cell>
          <cell r="I42">
            <v>0</v>
          </cell>
        </row>
        <row r="43">
          <cell r="D43">
            <v>40002002</v>
          </cell>
          <cell r="H43">
            <v>5527.65</v>
          </cell>
          <cell r="I43">
            <v>0</v>
          </cell>
        </row>
        <row r="44">
          <cell r="D44">
            <v>40001497</v>
          </cell>
          <cell r="H44">
            <v>348.89</v>
          </cell>
          <cell r="I44">
            <v>0</v>
          </cell>
        </row>
        <row r="45">
          <cell r="D45">
            <v>40002779</v>
          </cell>
          <cell r="H45">
            <v>2069.94</v>
          </cell>
          <cell r="I45">
            <v>0</v>
          </cell>
        </row>
        <row r="46">
          <cell r="D46">
            <v>129923</v>
          </cell>
          <cell r="H46">
            <v>2855.14</v>
          </cell>
          <cell r="I46">
            <v>0</v>
          </cell>
        </row>
        <row r="47">
          <cell r="D47">
            <v>132652</v>
          </cell>
          <cell r="H47">
            <v>1253.6400000000001</v>
          </cell>
          <cell r="I47">
            <v>0</v>
          </cell>
        </row>
        <row r="48">
          <cell r="D48">
            <v>128464</v>
          </cell>
          <cell r="H48">
            <v>1909.86</v>
          </cell>
          <cell r="I48">
            <v>0</v>
          </cell>
        </row>
        <row r="49">
          <cell r="D49">
            <v>40002641</v>
          </cell>
          <cell r="H49">
            <v>1027.55</v>
          </cell>
          <cell r="I49">
            <v>0</v>
          </cell>
        </row>
        <row r="50">
          <cell r="D50">
            <v>40000084</v>
          </cell>
          <cell r="H50">
            <v>2503.8000000000002</v>
          </cell>
          <cell r="I50">
            <v>0</v>
          </cell>
        </row>
        <row r="51">
          <cell r="D51">
            <v>40002008</v>
          </cell>
          <cell r="H51">
            <v>2982.26</v>
          </cell>
          <cell r="I51">
            <v>0</v>
          </cell>
        </row>
        <row r="52">
          <cell r="D52">
            <v>131172</v>
          </cell>
          <cell r="H52">
            <v>1705.2</v>
          </cell>
          <cell r="I52">
            <v>0</v>
          </cell>
        </row>
        <row r="53">
          <cell r="D53">
            <v>131164</v>
          </cell>
          <cell r="H53">
            <v>3411.69</v>
          </cell>
          <cell r="I53">
            <v>0</v>
          </cell>
        </row>
        <row r="54">
          <cell r="D54">
            <v>131316</v>
          </cell>
          <cell r="H54">
            <v>730.33</v>
          </cell>
          <cell r="I54">
            <v>0</v>
          </cell>
        </row>
        <row r="55">
          <cell r="D55">
            <v>132136</v>
          </cell>
          <cell r="H55">
            <v>1668.75</v>
          </cell>
          <cell r="I55">
            <v>0</v>
          </cell>
        </row>
        <row r="56">
          <cell r="D56">
            <v>129536</v>
          </cell>
          <cell r="H56">
            <v>626.9</v>
          </cell>
          <cell r="I56">
            <v>0</v>
          </cell>
        </row>
        <row r="57">
          <cell r="D57">
            <v>128090</v>
          </cell>
          <cell r="H57">
            <v>13283.66</v>
          </cell>
          <cell r="I57">
            <v>0</v>
          </cell>
        </row>
        <row r="58">
          <cell r="D58">
            <v>129509</v>
          </cell>
          <cell r="H58">
            <v>556.97</v>
          </cell>
          <cell r="I58">
            <v>0</v>
          </cell>
        </row>
        <row r="59">
          <cell r="D59">
            <v>40002691</v>
          </cell>
          <cell r="H59">
            <v>1337.85</v>
          </cell>
          <cell r="I59">
            <v>0</v>
          </cell>
        </row>
        <row r="60">
          <cell r="D60">
            <v>127680</v>
          </cell>
          <cell r="H60">
            <v>721.93</v>
          </cell>
          <cell r="I60">
            <v>0</v>
          </cell>
        </row>
        <row r="61">
          <cell r="D61">
            <v>127934</v>
          </cell>
          <cell r="H61">
            <v>14175.33</v>
          </cell>
          <cell r="I61">
            <v>0</v>
          </cell>
        </row>
        <row r="62">
          <cell r="D62">
            <v>40002534</v>
          </cell>
          <cell r="H62">
            <v>4251.3999999999996</v>
          </cell>
          <cell r="I62">
            <v>0</v>
          </cell>
        </row>
        <row r="63">
          <cell r="D63">
            <v>40002006</v>
          </cell>
          <cell r="H63">
            <v>1773.98</v>
          </cell>
          <cell r="I63">
            <v>0</v>
          </cell>
        </row>
        <row r="64">
          <cell r="D64">
            <v>40002473</v>
          </cell>
          <cell r="H64">
            <v>1249.19</v>
          </cell>
          <cell r="I64">
            <v>0</v>
          </cell>
        </row>
        <row r="65">
          <cell r="D65">
            <v>127459</v>
          </cell>
          <cell r="H65">
            <v>15124.99</v>
          </cell>
          <cell r="I65">
            <v>0</v>
          </cell>
        </row>
        <row r="66">
          <cell r="D66">
            <v>131700</v>
          </cell>
          <cell r="H66">
            <v>1075.48</v>
          </cell>
          <cell r="I66">
            <v>0</v>
          </cell>
        </row>
        <row r="67">
          <cell r="D67">
            <v>128994</v>
          </cell>
          <cell r="H67">
            <v>20556.599999999999</v>
          </cell>
          <cell r="I67">
            <v>0</v>
          </cell>
        </row>
        <row r="68">
          <cell r="D68">
            <v>40002681</v>
          </cell>
          <cell r="H68">
            <v>1537.58</v>
          </cell>
          <cell r="I68">
            <v>0</v>
          </cell>
        </row>
        <row r="69">
          <cell r="D69">
            <v>132252</v>
          </cell>
          <cell r="H69">
            <v>1389.06</v>
          </cell>
          <cell r="I69">
            <v>0</v>
          </cell>
        </row>
        <row r="70">
          <cell r="D70">
            <v>126071</v>
          </cell>
          <cell r="H70">
            <v>12681.2</v>
          </cell>
          <cell r="I70">
            <v>0</v>
          </cell>
        </row>
        <row r="71">
          <cell r="D71">
            <v>129556</v>
          </cell>
          <cell r="H71">
            <v>1377.17</v>
          </cell>
          <cell r="I71">
            <v>0</v>
          </cell>
        </row>
        <row r="72">
          <cell r="D72">
            <v>130443</v>
          </cell>
          <cell r="H72">
            <v>1889.99</v>
          </cell>
          <cell r="I72">
            <v>0</v>
          </cell>
        </row>
        <row r="73">
          <cell r="D73">
            <v>129379</v>
          </cell>
          <cell r="H73">
            <v>14839.58</v>
          </cell>
          <cell r="I73">
            <v>0</v>
          </cell>
        </row>
        <row r="74">
          <cell r="D74">
            <v>131286</v>
          </cell>
          <cell r="H74">
            <v>2705.08</v>
          </cell>
          <cell r="I74">
            <v>0</v>
          </cell>
        </row>
        <row r="75">
          <cell r="D75">
            <v>122263</v>
          </cell>
          <cell r="H75">
            <v>8658.31</v>
          </cell>
          <cell r="I75">
            <v>0</v>
          </cell>
        </row>
        <row r="76">
          <cell r="D76">
            <v>128758</v>
          </cell>
          <cell r="H76">
            <v>3044.12</v>
          </cell>
          <cell r="I76">
            <v>0</v>
          </cell>
        </row>
        <row r="77">
          <cell r="D77">
            <v>130007</v>
          </cell>
          <cell r="H77">
            <v>2363.38</v>
          </cell>
          <cell r="I77">
            <v>0</v>
          </cell>
        </row>
        <row r="78">
          <cell r="D78">
            <v>131163</v>
          </cell>
          <cell r="H78">
            <v>1533.7</v>
          </cell>
          <cell r="I78">
            <v>0</v>
          </cell>
        </row>
        <row r="79">
          <cell r="D79">
            <v>127947</v>
          </cell>
          <cell r="H79">
            <v>2135.2800000000002</v>
          </cell>
          <cell r="I79">
            <v>0</v>
          </cell>
        </row>
        <row r="80">
          <cell r="D80">
            <v>40002682</v>
          </cell>
          <cell r="H80">
            <v>1699.76</v>
          </cell>
          <cell r="I80">
            <v>0</v>
          </cell>
        </row>
        <row r="81">
          <cell r="D81">
            <v>40000473</v>
          </cell>
          <cell r="H81">
            <v>2407.5</v>
          </cell>
          <cell r="I81">
            <v>0</v>
          </cell>
        </row>
        <row r="82">
          <cell r="D82">
            <v>127577</v>
          </cell>
          <cell r="H82">
            <v>744.86</v>
          </cell>
          <cell r="I82">
            <v>0</v>
          </cell>
        </row>
        <row r="83">
          <cell r="D83">
            <v>128555</v>
          </cell>
          <cell r="H83">
            <v>24436.5</v>
          </cell>
          <cell r="I83">
            <v>0</v>
          </cell>
        </row>
        <row r="84">
          <cell r="D84">
            <v>129488</v>
          </cell>
          <cell r="H84">
            <v>8990.73</v>
          </cell>
          <cell r="I84">
            <v>0</v>
          </cell>
        </row>
        <row r="85">
          <cell r="D85">
            <v>131470</v>
          </cell>
          <cell r="H85">
            <v>5685.53</v>
          </cell>
          <cell r="I85">
            <v>0</v>
          </cell>
        </row>
        <row r="86">
          <cell r="D86">
            <v>128031</v>
          </cell>
          <cell r="H86">
            <v>3111.2</v>
          </cell>
          <cell r="I86">
            <v>0</v>
          </cell>
        </row>
        <row r="87">
          <cell r="D87">
            <v>40002442</v>
          </cell>
          <cell r="H87">
            <v>1277.52</v>
          </cell>
          <cell r="I87">
            <v>0</v>
          </cell>
        </row>
        <row r="88">
          <cell r="D88">
            <v>130182</v>
          </cell>
          <cell r="H88">
            <v>3010.27</v>
          </cell>
          <cell r="I88">
            <v>0</v>
          </cell>
        </row>
        <row r="89">
          <cell r="D89">
            <v>131162</v>
          </cell>
          <cell r="H89">
            <v>1705.2</v>
          </cell>
          <cell r="I89">
            <v>0</v>
          </cell>
        </row>
        <row r="90">
          <cell r="D90">
            <v>127811</v>
          </cell>
          <cell r="H90">
            <v>491.91</v>
          </cell>
          <cell r="I90">
            <v>0</v>
          </cell>
        </row>
        <row r="91">
          <cell r="D91">
            <v>131835</v>
          </cell>
          <cell r="H91">
            <v>2555.5300000000002</v>
          </cell>
          <cell r="I91">
            <v>0</v>
          </cell>
        </row>
        <row r="92">
          <cell r="D92">
            <v>129499</v>
          </cell>
          <cell r="H92">
            <v>1141.81</v>
          </cell>
          <cell r="I92">
            <v>0</v>
          </cell>
        </row>
        <row r="93">
          <cell r="D93">
            <v>127814</v>
          </cell>
          <cell r="H93">
            <v>11826.72</v>
          </cell>
          <cell r="I93">
            <v>0</v>
          </cell>
        </row>
        <row r="94">
          <cell r="D94">
            <v>121478</v>
          </cell>
          <cell r="H94">
            <v>2369.9699999999998</v>
          </cell>
          <cell r="I94">
            <v>0</v>
          </cell>
        </row>
        <row r="95">
          <cell r="D95">
            <v>131843</v>
          </cell>
          <cell r="H95">
            <v>2115.75</v>
          </cell>
          <cell r="I95">
            <v>0</v>
          </cell>
        </row>
        <row r="96">
          <cell r="D96">
            <v>131279</v>
          </cell>
          <cell r="H96">
            <v>1499.14</v>
          </cell>
          <cell r="I96">
            <v>0</v>
          </cell>
        </row>
        <row r="97">
          <cell r="D97">
            <v>127110</v>
          </cell>
          <cell r="H97">
            <v>6887.4</v>
          </cell>
          <cell r="I97">
            <v>0</v>
          </cell>
        </row>
        <row r="98">
          <cell r="D98">
            <v>130449</v>
          </cell>
          <cell r="H98">
            <v>1255.5</v>
          </cell>
          <cell r="I98">
            <v>0</v>
          </cell>
        </row>
        <row r="99">
          <cell r="D99">
            <v>131118</v>
          </cell>
          <cell r="H99">
            <v>38381.89</v>
          </cell>
          <cell r="I99">
            <v>0</v>
          </cell>
        </row>
        <row r="100">
          <cell r="D100">
            <v>133411</v>
          </cell>
          <cell r="H100">
            <v>3655.71</v>
          </cell>
          <cell r="I100">
            <v>0</v>
          </cell>
        </row>
        <row r="101">
          <cell r="D101">
            <v>130776</v>
          </cell>
          <cell r="H101">
            <v>5256.17</v>
          </cell>
          <cell r="I101">
            <v>0</v>
          </cell>
        </row>
        <row r="102">
          <cell r="D102">
            <v>40002545</v>
          </cell>
          <cell r="H102">
            <v>944.3</v>
          </cell>
          <cell r="I102">
            <v>0</v>
          </cell>
        </row>
        <row r="103">
          <cell r="D103">
            <v>40001498</v>
          </cell>
          <cell r="H103">
            <v>144.21</v>
          </cell>
          <cell r="I103">
            <v>0</v>
          </cell>
        </row>
        <row r="104">
          <cell r="D104">
            <v>131420</v>
          </cell>
          <cell r="H104">
            <v>4516.1499999999996</v>
          </cell>
          <cell r="I104">
            <v>0</v>
          </cell>
        </row>
        <row r="105">
          <cell r="D105">
            <v>40002366</v>
          </cell>
          <cell r="H105">
            <v>448.42</v>
          </cell>
          <cell r="I105">
            <v>0</v>
          </cell>
        </row>
        <row r="106">
          <cell r="D106">
            <v>40002683</v>
          </cell>
          <cell r="H106">
            <v>1061.24</v>
          </cell>
          <cell r="I106">
            <v>0</v>
          </cell>
        </row>
        <row r="107">
          <cell r="D107">
            <v>40002778</v>
          </cell>
          <cell r="H107">
            <v>1837.15</v>
          </cell>
          <cell r="I107">
            <v>0</v>
          </cell>
        </row>
        <row r="108">
          <cell r="D108">
            <v>131158</v>
          </cell>
          <cell r="H108">
            <v>1460.83</v>
          </cell>
          <cell r="I108">
            <v>0</v>
          </cell>
        </row>
        <row r="109">
          <cell r="D109">
            <v>129662</v>
          </cell>
          <cell r="H109">
            <v>2983.71</v>
          </cell>
          <cell r="I109">
            <v>0</v>
          </cell>
        </row>
        <row r="110">
          <cell r="D110">
            <v>40002196</v>
          </cell>
          <cell r="H110">
            <v>6342.9</v>
          </cell>
          <cell r="I110">
            <v>0</v>
          </cell>
        </row>
        <row r="111">
          <cell r="D111">
            <v>40002364</v>
          </cell>
          <cell r="H111">
            <v>1025.99</v>
          </cell>
          <cell r="I111">
            <v>0</v>
          </cell>
        </row>
        <row r="112">
          <cell r="D112">
            <v>128478</v>
          </cell>
          <cell r="H112">
            <v>38800.949999999997</v>
          </cell>
          <cell r="I112">
            <v>0</v>
          </cell>
        </row>
        <row r="113">
          <cell r="D113">
            <v>131372</v>
          </cell>
          <cell r="H113">
            <v>1273.6600000000001</v>
          </cell>
          <cell r="I113">
            <v>0</v>
          </cell>
        </row>
        <row r="114">
          <cell r="D114">
            <v>132500</v>
          </cell>
          <cell r="H114">
            <v>761.07</v>
          </cell>
          <cell r="I114">
            <v>0</v>
          </cell>
        </row>
        <row r="115">
          <cell r="D115">
            <v>132633</v>
          </cell>
          <cell r="H115">
            <v>1276.58</v>
          </cell>
          <cell r="I115">
            <v>0</v>
          </cell>
        </row>
        <row r="116">
          <cell r="D116">
            <v>132079</v>
          </cell>
          <cell r="H116">
            <v>5953.59</v>
          </cell>
          <cell r="I116">
            <v>0</v>
          </cell>
        </row>
        <row r="117">
          <cell r="D117">
            <v>129900</v>
          </cell>
          <cell r="H117">
            <v>728.88</v>
          </cell>
          <cell r="I117">
            <v>0</v>
          </cell>
        </row>
        <row r="118">
          <cell r="D118">
            <v>132053</v>
          </cell>
          <cell r="H118">
            <v>3686.3</v>
          </cell>
          <cell r="I118">
            <v>0</v>
          </cell>
        </row>
        <row r="119">
          <cell r="D119">
            <v>129694</v>
          </cell>
          <cell r="H119">
            <v>12390.33</v>
          </cell>
          <cell r="I119">
            <v>0</v>
          </cell>
        </row>
        <row r="120">
          <cell r="D120">
            <v>128447</v>
          </cell>
          <cell r="H120">
            <v>5793.67</v>
          </cell>
          <cell r="I120">
            <v>0</v>
          </cell>
        </row>
        <row r="121">
          <cell r="D121">
            <v>129225</v>
          </cell>
          <cell r="H121">
            <v>5725</v>
          </cell>
          <cell r="I121">
            <v>0</v>
          </cell>
        </row>
        <row r="122">
          <cell r="D122">
            <v>40000216</v>
          </cell>
          <cell r="H122">
            <v>1777.59</v>
          </cell>
          <cell r="I122">
            <v>0</v>
          </cell>
        </row>
        <row r="123">
          <cell r="D123">
            <v>130516</v>
          </cell>
          <cell r="H123">
            <v>914.36</v>
          </cell>
          <cell r="I123">
            <v>0</v>
          </cell>
        </row>
        <row r="124">
          <cell r="D124">
            <v>129186</v>
          </cell>
          <cell r="H124">
            <v>3693.5</v>
          </cell>
          <cell r="I124">
            <v>0</v>
          </cell>
        </row>
        <row r="125">
          <cell r="D125">
            <v>40002417</v>
          </cell>
          <cell r="H125">
            <v>681.28</v>
          </cell>
          <cell r="I125">
            <v>0</v>
          </cell>
        </row>
        <row r="126">
          <cell r="D126">
            <v>131837</v>
          </cell>
          <cell r="H126">
            <v>2555.5300000000002</v>
          </cell>
          <cell r="I126">
            <v>0</v>
          </cell>
        </row>
        <row r="127">
          <cell r="D127">
            <v>125724</v>
          </cell>
          <cell r="H127">
            <v>35117.019999999997</v>
          </cell>
          <cell r="I127">
            <v>0</v>
          </cell>
        </row>
        <row r="128">
          <cell r="D128">
            <v>40002569</v>
          </cell>
          <cell r="H128">
            <v>1526.93</v>
          </cell>
          <cell r="I128">
            <v>0</v>
          </cell>
        </row>
        <row r="129">
          <cell r="D129">
            <v>132642</v>
          </cell>
          <cell r="H129">
            <v>1176</v>
          </cell>
          <cell r="I129">
            <v>0</v>
          </cell>
        </row>
        <row r="130">
          <cell r="D130">
            <v>127863</v>
          </cell>
          <cell r="H130">
            <v>10910.21</v>
          </cell>
          <cell r="I130">
            <v>0</v>
          </cell>
        </row>
        <row r="131">
          <cell r="D131">
            <v>130559</v>
          </cell>
          <cell r="H131">
            <v>1566.09</v>
          </cell>
          <cell r="I131">
            <v>0</v>
          </cell>
        </row>
        <row r="132">
          <cell r="D132">
            <v>131179</v>
          </cell>
          <cell r="H132">
            <v>12171.99</v>
          </cell>
          <cell r="I132">
            <v>0</v>
          </cell>
        </row>
        <row r="133">
          <cell r="D133">
            <v>40002217</v>
          </cell>
          <cell r="H133">
            <v>1223.3699999999999</v>
          </cell>
          <cell r="I133">
            <v>0</v>
          </cell>
        </row>
        <row r="134">
          <cell r="D134">
            <v>131786</v>
          </cell>
          <cell r="H134">
            <v>1672.4</v>
          </cell>
          <cell r="I134">
            <v>0</v>
          </cell>
        </row>
        <row r="135">
          <cell r="D135">
            <v>132524</v>
          </cell>
          <cell r="H135">
            <v>4156.79</v>
          </cell>
          <cell r="I135">
            <v>0</v>
          </cell>
        </row>
        <row r="136">
          <cell r="D136">
            <v>128026</v>
          </cell>
          <cell r="H136">
            <v>2047.5</v>
          </cell>
          <cell r="I136">
            <v>0</v>
          </cell>
        </row>
        <row r="137">
          <cell r="D137">
            <v>131119</v>
          </cell>
          <cell r="H137">
            <v>976.61</v>
          </cell>
          <cell r="I137">
            <v>0</v>
          </cell>
        </row>
        <row r="138">
          <cell r="D138">
            <v>122601</v>
          </cell>
          <cell r="H138">
            <v>1515.69</v>
          </cell>
          <cell r="I138">
            <v>0</v>
          </cell>
        </row>
        <row r="139">
          <cell r="D139">
            <v>130513</v>
          </cell>
          <cell r="H139">
            <v>1573.25</v>
          </cell>
          <cell r="I139">
            <v>0</v>
          </cell>
        </row>
        <row r="140">
          <cell r="D140">
            <v>132754</v>
          </cell>
          <cell r="H140">
            <v>2095.52</v>
          </cell>
          <cell r="I140">
            <v>0</v>
          </cell>
        </row>
        <row r="141">
          <cell r="D141">
            <v>128977</v>
          </cell>
          <cell r="H141">
            <v>2087.3000000000002</v>
          </cell>
          <cell r="I141">
            <v>0</v>
          </cell>
        </row>
        <row r="142">
          <cell r="D142">
            <v>132414</v>
          </cell>
          <cell r="H142">
            <v>1949.98</v>
          </cell>
          <cell r="I142">
            <v>0</v>
          </cell>
        </row>
        <row r="143">
          <cell r="D143">
            <v>129950</v>
          </cell>
          <cell r="H143">
            <v>1741.67</v>
          </cell>
          <cell r="I143">
            <v>0</v>
          </cell>
        </row>
        <row r="144">
          <cell r="D144">
            <v>129951</v>
          </cell>
          <cell r="H144">
            <v>3281.33</v>
          </cell>
          <cell r="I144">
            <v>0</v>
          </cell>
        </row>
        <row r="145">
          <cell r="D145">
            <v>40002431</v>
          </cell>
          <cell r="H145">
            <v>1096.6199999999999</v>
          </cell>
          <cell r="I145">
            <v>0</v>
          </cell>
        </row>
        <row r="146">
          <cell r="D146">
            <v>131391</v>
          </cell>
          <cell r="H146">
            <v>16719.84</v>
          </cell>
          <cell r="I146">
            <v>0</v>
          </cell>
        </row>
        <row r="147">
          <cell r="D147">
            <v>40002613</v>
          </cell>
          <cell r="H147">
            <v>7729.64</v>
          </cell>
          <cell r="I147">
            <v>0</v>
          </cell>
        </row>
        <row r="148">
          <cell r="D148">
            <v>118062</v>
          </cell>
          <cell r="H148">
            <v>10526.56</v>
          </cell>
          <cell r="I148">
            <v>0</v>
          </cell>
        </row>
        <row r="149">
          <cell r="D149">
            <v>40000281</v>
          </cell>
          <cell r="H149">
            <v>922.19</v>
          </cell>
          <cell r="I149">
            <v>0</v>
          </cell>
        </row>
        <row r="150">
          <cell r="D150">
            <v>130894</v>
          </cell>
          <cell r="H150">
            <v>23133.15</v>
          </cell>
          <cell r="I150">
            <v>0</v>
          </cell>
        </row>
        <row r="151">
          <cell r="D151">
            <v>131018</v>
          </cell>
          <cell r="H151">
            <v>4986.4799999999996</v>
          </cell>
          <cell r="I151">
            <v>0</v>
          </cell>
        </row>
        <row r="152">
          <cell r="D152">
            <v>122769</v>
          </cell>
          <cell r="H152">
            <v>10468.75</v>
          </cell>
          <cell r="I152">
            <v>0</v>
          </cell>
        </row>
        <row r="153">
          <cell r="D153">
            <v>40002777</v>
          </cell>
          <cell r="H153">
            <v>1959.99</v>
          </cell>
          <cell r="I153">
            <v>0</v>
          </cell>
        </row>
        <row r="154">
          <cell r="D154">
            <v>130077</v>
          </cell>
          <cell r="H154">
            <v>1489.72</v>
          </cell>
          <cell r="I154">
            <v>0</v>
          </cell>
        </row>
        <row r="155">
          <cell r="D155">
            <v>131411</v>
          </cell>
          <cell r="H155">
            <v>4681.7299999999996</v>
          </cell>
          <cell r="I155">
            <v>0</v>
          </cell>
        </row>
        <row r="156">
          <cell r="D156">
            <v>130148</v>
          </cell>
          <cell r="H156">
            <v>760.63</v>
          </cell>
          <cell r="I156">
            <v>0</v>
          </cell>
        </row>
        <row r="157">
          <cell r="D157">
            <v>40002089</v>
          </cell>
          <cell r="H157">
            <v>4458.6899999999996</v>
          </cell>
          <cell r="I157">
            <v>0</v>
          </cell>
        </row>
        <row r="158">
          <cell r="D158">
            <v>130191</v>
          </cell>
          <cell r="H158">
            <v>2289.88</v>
          </cell>
          <cell r="I158">
            <v>0</v>
          </cell>
        </row>
        <row r="159">
          <cell r="D159">
            <v>132349</v>
          </cell>
          <cell r="H159">
            <v>1026.06</v>
          </cell>
          <cell r="I159">
            <v>0</v>
          </cell>
        </row>
        <row r="160">
          <cell r="D160">
            <v>128526</v>
          </cell>
          <cell r="H160">
            <v>2256.77</v>
          </cell>
          <cell r="I160">
            <v>0</v>
          </cell>
        </row>
        <row r="161">
          <cell r="D161">
            <v>126945</v>
          </cell>
          <cell r="H161">
            <v>1133.9100000000001</v>
          </cell>
          <cell r="I161">
            <v>0</v>
          </cell>
        </row>
        <row r="162">
          <cell r="D162">
            <v>40002699</v>
          </cell>
          <cell r="H162">
            <v>1033.03</v>
          </cell>
          <cell r="I162">
            <v>0</v>
          </cell>
        </row>
        <row r="163">
          <cell r="D163">
            <v>132723</v>
          </cell>
          <cell r="H163">
            <v>1773.47</v>
          </cell>
          <cell r="I163">
            <v>0</v>
          </cell>
        </row>
        <row r="164">
          <cell r="D164">
            <v>131181</v>
          </cell>
          <cell r="H164">
            <v>710.82</v>
          </cell>
          <cell r="I164">
            <v>0</v>
          </cell>
        </row>
        <row r="165">
          <cell r="D165">
            <v>131813</v>
          </cell>
          <cell r="H165">
            <v>523.83000000000004</v>
          </cell>
          <cell r="I165">
            <v>0</v>
          </cell>
        </row>
        <row r="166">
          <cell r="D166">
            <v>131567</v>
          </cell>
          <cell r="H166">
            <v>1684.46</v>
          </cell>
          <cell r="I166">
            <v>0</v>
          </cell>
        </row>
        <row r="167">
          <cell r="D167">
            <v>120713</v>
          </cell>
          <cell r="H167">
            <v>7275.37</v>
          </cell>
          <cell r="I167">
            <v>0</v>
          </cell>
        </row>
        <row r="168">
          <cell r="D168">
            <v>130189</v>
          </cell>
          <cell r="H168">
            <v>1064.95</v>
          </cell>
          <cell r="I168">
            <v>0</v>
          </cell>
        </row>
        <row r="169">
          <cell r="D169">
            <v>128872</v>
          </cell>
          <cell r="H169">
            <v>1372.6</v>
          </cell>
          <cell r="I169">
            <v>0</v>
          </cell>
        </row>
        <row r="170">
          <cell r="D170">
            <v>132628</v>
          </cell>
          <cell r="H170">
            <v>1160.25</v>
          </cell>
          <cell r="I170">
            <v>0</v>
          </cell>
        </row>
        <row r="171">
          <cell r="D171">
            <v>40002418</v>
          </cell>
          <cell r="H171">
            <v>934.31</v>
          </cell>
          <cell r="I171">
            <v>0</v>
          </cell>
        </row>
        <row r="172">
          <cell r="D172">
            <v>130031</v>
          </cell>
          <cell r="H172">
            <v>3704.93</v>
          </cell>
          <cell r="I172">
            <v>0</v>
          </cell>
        </row>
        <row r="173">
          <cell r="D173">
            <v>130452</v>
          </cell>
          <cell r="H173">
            <v>42545.9</v>
          </cell>
          <cell r="I173">
            <v>0</v>
          </cell>
        </row>
        <row r="174">
          <cell r="D174">
            <v>133734</v>
          </cell>
          <cell r="H174">
            <v>643.08000000000004</v>
          </cell>
          <cell r="I174">
            <v>0</v>
          </cell>
        </row>
        <row r="175">
          <cell r="D175">
            <v>40002632</v>
          </cell>
          <cell r="H175">
            <v>8881.7000000000007</v>
          </cell>
          <cell r="I175">
            <v>0</v>
          </cell>
        </row>
        <row r="176">
          <cell r="D176">
            <v>130948</v>
          </cell>
          <cell r="H176">
            <v>1452.99</v>
          </cell>
          <cell r="I176">
            <v>0</v>
          </cell>
        </row>
        <row r="177">
          <cell r="D177">
            <v>131557</v>
          </cell>
          <cell r="H177">
            <v>493.8</v>
          </cell>
          <cell r="I177">
            <v>0</v>
          </cell>
        </row>
        <row r="178">
          <cell r="D178">
            <v>40002590</v>
          </cell>
          <cell r="H178">
            <v>1455.13</v>
          </cell>
          <cell r="I178">
            <v>0</v>
          </cell>
        </row>
        <row r="179">
          <cell r="D179">
            <v>40001944</v>
          </cell>
          <cell r="H179">
            <v>1487.61</v>
          </cell>
          <cell r="I179">
            <v>0</v>
          </cell>
        </row>
        <row r="180">
          <cell r="D180">
            <v>40002767</v>
          </cell>
          <cell r="H180">
            <v>1125.1099999999999</v>
          </cell>
          <cell r="I180">
            <v>0</v>
          </cell>
        </row>
        <row r="181">
          <cell r="D181">
            <v>132490</v>
          </cell>
          <cell r="H181">
            <v>4636.78</v>
          </cell>
          <cell r="I181">
            <v>0</v>
          </cell>
        </row>
        <row r="182">
          <cell r="D182">
            <v>129747</v>
          </cell>
          <cell r="H182">
            <v>2357.0100000000002</v>
          </cell>
          <cell r="I182">
            <v>0</v>
          </cell>
        </row>
        <row r="183">
          <cell r="D183">
            <v>127679</v>
          </cell>
          <cell r="H183">
            <v>737.86</v>
          </cell>
          <cell r="I183">
            <v>0</v>
          </cell>
        </row>
        <row r="184">
          <cell r="D184">
            <v>133669</v>
          </cell>
          <cell r="H184">
            <v>13978.25</v>
          </cell>
          <cell r="I184">
            <v>0</v>
          </cell>
        </row>
        <row r="185">
          <cell r="D185">
            <v>40002591</v>
          </cell>
          <cell r="H185">
            <v>1677.71</v>
          </cell>
          <cell r="I185">
            <v>0</v>
          </cell>
        </row>
        <row r="186">
          <cell r="D186">
            <v>129935</v>
          </cell>
          <cell r="H186">
            <v>845.53</v>
          </cell>
          <cell r="I186">
            <v>0</v>
          </cell>
        </row>
        <row r="187">
          <cell r="D187">
            <v>40002406</v>
          </cell>
          <cell r="H187">
            <v>4403.96</v>
          </cell>
          <cell r="I187">
            <v>0</v>
          </cell>
        </row>
        <row r="188">
          <cell r="D188">
            <v>122426</v>
          </cell>
          <cell r="H188">
            <v>1223.49</v>
          </cell>
          <cell r="I188">
            <v>0</v>
          </cell>
        </row>
        <row r="189">
          <cell r="D189">
            <v>40002369</v>
          </cell>
          <cell r="H189">
            <v>84.35</v>
          </cell>
          <cell r="I189">
            <v>0</v>
          </cell>
        </row>
        <row r="190">
          <cell r="D190">
            <v>40001942</v>
          </cell>
          <cell r="H190">
            <v>682.67</v>
          </cell>
          <cell r="I190">
            <v>0</v>
          </cell>
        </row>
        <row r="191">
          <cell r="D191">
            <v>40001600</v>
          </cell>
          <cell r="H191">
            <v>5535.29</v>
          </cell>
          <cell r="I191">
            <v>0</v>
          </cell>
        </row>
        <row r="192">
          <cell r="D192">
            <v>130293</v>
          </cell>
          <cell r="H192">
            <v>1449.89</v>
          </cell>
          <cell r="I192">
            <v>0</v>
          </cell>
        </row>
        <row r="193">
          <cell r="D193">
            <v>126880</v>
          </cell>
          <cell r="H193">
            <v>10052.66</v>
          </cell>
          <cell r="I193">
            <v>0</v>
          </cell>
        </row>
        <row r="194">
          <cell r="D194">
            <v>130662</v>
          </cell>
          <cell r="H194">
            <v>5629.28</v>
          </cell>
          <cell r="I194">
            <v>0</v>
          </cell>
        </row>
        <row r="195">
          <cell r="D195">
            <v>40002443</v>
          </cell>
          <cell r="H195">
            <v>1264.08</v>
          </cell>
          <cell r="I195">
            <v>0</v>
          </cell>
        </row>
        <row r="196">
          <cell r="D196">
            <v>132093</v>
          </cell>
          <cell r="H196">
            <v>1599.83</v>
          </cell>
          <cell r="I196">
            <v>0</v>
          </cell>
        </row>
        <row r="197">
          <cell r="D197">
            <v>129595</v>
          </cell>
          <cell r="H197">
            <v>3338.4</v>
          </cell>
          <cell r="I197">
            <v>0</v>
          </cell>
        </row>
        <row r="198">
          <cell r="D198">
            <v>124192</v>
          </cell>
          <cell r="H198">
            <v>15265.84</v>
          </cell>
          <cell r="I198">
            <v>0</v>
          </cell>
        </row>
        <row r="199">
          <cell r="D199">
            <v>131069</v>
          </cell>
          <cell r="H199">
            <v>5377.06</v>
          </cell>
          <cell r="I199">
            <v>0</v>
          </cell>
        </row>
        <row r="200">
          <cell r="D200">
            <v>40002215</v>
          </cell>
          <cell r="H200">
            <v>1279.82</v>
          </cell>
          <cell r="I200">
            <v>0</v>
          </cell>
        </row>
        <row r="201">
          <cell r="D201">
            <v>131386</v>
          </cell>
          <cell r="H201">
            <v>1821</v>
          </cell>
          <cell r="I201">
            <v>0</v>
          </cell>
        </row>
        <row r="202">
          <cell r="D202">
            <v>40002221</v>
          </cell>
          <cell r="H202">
            <v>2895.96</v>
          </cell>
          <cell r="I202">
            <v>0</v>
          </cell>
        </row>
        <row r="203">
          <cell r="D203">
            <v>130298</v>
          </cell>
          <cell r="H203">
            <v>2449.69</v>
          </cell>
          <cell r="I203">
            <v>0</v>
          </cell>
        </row>
        <row r="204">
          <cell r="D204">
            <v>122441</v>
          </cell>
          <cell r="H204">
            <v>15460.84</v>
          </cell>
          <cell r="I204">
            <v>0</v>
          </cell>
        </row>
        <row r="205">
          <cell r="D205">
            <v>125967</v>
          </cell>
          <cell r="H205">
            <v>2567</v>
          </cell>
          <cell r="I205">
            <v>0</v>
          </cell>
        </row>
        <row r="206">
          <cell r="D206">
            <v>132389</v>
          </cell>
          <cell r="H206">
            <v>2185.09</v>
          </cell>
          <cell r="I206">
            <v>0</v>
          </cell>
        </row>
        <row r="207">
          <cell r="D207">
            <v>130285</v>
          </cell>
          <cell r="H207">
            <v>2139.9899999999998</v>
          </cell>
          <cell r="I207">
            <v>0</v>
          </cell>
        </row>
        <row r="208">
          <cell r="D208">
            <v>40001524</v>
          </cell>
          <cell r="H208">
            <v>1800</v>
          </cell>
          <cell r="I208">
            <v>0</v>
          </cell>
        </row>
        <row r="209">
          <cell r="D209">
            <v>122450</v>
          </cell>
          <cell r="H209">
            <v>4434.38</v>
          </cell>
          <cell r="I209">
            <v>0</v>
          </cell>
        </row>
        <row r="210">
          <cell r="D210">
            <v>131929</v>
          </cell>
          <cell r="H210">
            <v>1623.84</v>
          </cell>
          <cell r="I210">
            <v>0</v>
          </cell>
        </row>
        <row r="211">
          <cell r="D211">
            <v>118879</v>
          </cell>
          <cell r="H211">
            <v>9424.7900000000009</v>
          </cell>
          <cell r="I211">
            <v>0</v>
          </cell>
        </row>
        <row r="212">
          <cell r="D212">
            <v>130185</v>
          </cell>
          <cell r="H212">
            <v>7888.11</v>
          </cell>
          <cell r="I212">
            <v>0</v>
          </cell>
        </row>
        <row r="213">
          <cell r="D213">
            <v>128546</v>
          </cell>
          <cell r="H213">
            <v>9449.0300000000007</v>
          </cell>
          <cell r="I213">
            <v>0</v>
          </cell>
        </row>
        <row r="214">
          <cell r="D214">
            <v>123018</v>
          </cell>
          <cell r="H214">
            <v>19379.36</v>
          </cell>
          <cell r="I214">
            <v>0</v>
          </cell>
        </row>
        <row r="215">
          <cell r="D215">
            <v>129720</v>
          </cell>
          <cell r="H215">
            <v>2806.78</v>
          </cell>
          <cell r="I215">
            <v>0</v>
          </cell>
        </row>
        <row r="216">
          <cell r="D216">
            <v>130288</v>
          </cell>
          <cell r="H216">
            <v>1744.14</v>
          </cell>
          <cell r="I216">
            <v>0</v>
          </cell>
        </row>
        <row r="217">
          <cell r="D217">
            <v>40002222</v>
          </cell>
          <cell r="H217">
            <v>1028.8399999999999</v>
          </cell>
          <cell r="I217">
            <v>0</v>
          </cell>
        </row>
        <row r="218">
          <cell r="D218">
            <v>123070</v>
          </cell>
          <cell r="H218">
            <v>1379</v>
          </cell>
          <cell r="I218">
            <v>0</v>
          </cell>
        </row>
        <row r="219">
          <cell r="D219">
            <v>40002456</v>
          </cell>
          <cell r="H219">
            <v>1113.1600000000001</v>
          </cell>
          <cell r="I219">
            <v>0</v>
          </cell>
        </row>
        <row r="220">
          <cell r="D220">
            <v>40001609</v>
          </cell>
          <cell r="H220">
            <v>3365.83</v>
          </cell>
          <cell r="I220">
            <v>0</v>
          </cell>
        </row>
        <row r="221">
          <cell r="D221">
            <v>40002441</v>
          </cell>
          <cell r="H221">
            <v>1401.32</v>
          </cell>
          <cell r="I221">
            <v>0</v>
          </cell>
        </row>
        <row r="222">
          <cell r="D222">
            <v>128370</v>
          </cell>
          <cell r="H222">
            <v>1390</v>
          </cell>
          <cell r="I222">
            <v>0</v>
          </cell>
        </row>
        <row r="223">
          <cell r="D223">
            <v>129708</v>
          </cell>
          <cell r="H223">
            <v>2808.37</v>
          </cell>
          <cell r="I223">
            <v>0</v>
          </cell>
        </row>
        <row r="224">
          <cell r="D224">
            <v>130136</v>
          </cell>
          <cell r="H224">
            <v>1768.03</v>
          </cell>
          <cell r="I224">
            <v>0</v>
          </cell>
        </row>
        <row r="225">
          <cell r="D225">
            <v>130693</v>
          </cell>
          <cell r="H225">
            <v>11070.27</v>
          </cell>
          <cell r="I225">
            <v>0</v>
          </cell>
        </row>
        <row r="226">
          <cell r="D226">
            <v>40002509</v>
          </cell>
          <cell r="H226">
            <v>1026.19</v>
          </cell>
          <cell r="I226">
            <v>0</v>
          </cell>
        </row>
        <row r="227">
          <cell r="D227">
            <v>40001521</v>
          </cell>
          <cell r="H227">
            <v>2788.9</v>
          </cell>
          <cell r="I227">
            <v>0</v>
          </cell>
        </row>
        <row r="228">
          <cell r="D228">
            <v>40002370</v>
          </cell>
          <cell r="H228">
            <v>1701.26</v>
          </cell>
          <cell r="I228">
            <v>0</v>
          </cell>
        </row>
        <row r="229">
          <cell r="D229">
            <v>128611</v>
          </cell>
          <cell r="H229">
            <v>1793.7</v>
          </cell>
          <cell r="I229">
            <v>0</v>
          </cell>
        </row>
        <row r="230">
          <cell r="D230">
            <v>128013</v>
          </cell>
          <cell r="H230">
            <v>2412.23</v>
          </cell>
          <cell r="I230">
            <v>0</v>
          </cell>
        </row>
        <row r="231">
          <cell r="D231">
            <v>127837</v>
          </cell>
          <cell r="H231">
            <v>8415.66</v>
          </cell>
          <cell r="I231">
            <v>0</v>
          </cell>
        </row>
        <row r="232">
          <cell r="D232">
            <v>127667</v>
          </cell>
          <cell r="H232">
            <v>9443.99</v>
          </cell>
          <cell r="I232">
            <v>0</v>
          </cell>
        </row>
        <row r="233">
          <cell r="D233">
            <v>132294</v>
          </cell>
          <cell r="H233">
            <v>1296.1500000000001</v>
          </cell>
          <cell r="I233">
            <v>0</v>
          </cell>
        </row>
        <row r="234">
          <cell r="D234">
            <v>129586</v>
          </cell>
          <cell r="H234">
            <v>4229.6000000000004</v>
          </cell>
          <cell r="I234">
            <v>0</v>
          </cell>
        </row>
        <row r="235">
          <cell r="D235">
            <v>126669</v>
          </cell>
          <cell r="H235">
            <v>3089.43</v>
          </cell>
          <cell r="I235">
            <v>0</v>
          </cell>
        </row>
        <row r="236">
          <cell r="D236">
            <v>128119</v>
          </cell>
          <cell r="H236">
            <v>10383.11</v>
          </cell>
          <cell r="I236">
            <v>0</v>
          </cell>
        </row>
        <row r="237">
          <cell r="D237">
            <v>129833</v>
          </cell>
          <cell r="H237">
            <v>10806.25</v>
          </cell>
          <cell r="I237">
            <v>0</v>
          </cell>
        </row>
        <row r="238">
          <cell r="D238">
            <v>40000227</v>
          </cell>
          <cell r="H238">
            <v>315.02</v>
          </cell>
          <cell r="I238">
            <v>0</v>
          </cell>
        </row>
        <row r="239">
          <cell r="D239">
            <v>128814</v>
          </cell>
          <cell r="H239">
            <v>18233.28</v>
          </cell>
          <cell r="I239">
            <v>0</v>
          </cell>
        </row>
        <row r="240">
          <cell r="D240">
            <v>129017</v>
          </cell>
          <cell r="H240">
            <v>3700.11</v>
          </cell>
          <cell r="I240">
            <v>0</v>
          </cell>
        </row>
        <row r="241">
          <cell r="D241">
            <v>40000225</v>
          </cell>
          <cell r="H241">
            <v>315.02</v>
          </cell>
          <cell r="I241">
            <v>0</v>
          </cell>
        </row>
        <row r="242">
          <cell r="D242">
            <v>129298</v>
          </cell>
          <cell r="H242">
            <v>17075.169999999998</v>
          </cell>
          <cell r="I242">
            <v>0</v>
          </cell>
        </row>
        <row r="243">
          <cell r="D243">
            <v>122229</v>
          </cell>
          <cell r="H243">
            <v>503.9</v>
          </cell>
          <cell r="I243">
            <v>0</v>
          </cell>
        </row>
        <row r="244">
          <cell r="D244">
            <v>129835</v>
          </cell>
          <cell r="H244">
            <v>1549.45</v>
          </cell>
          <cell r="I244">
            <v>0</v>
          </cell>
        </row>
        <row r="245">
          <cell r="D245">
            <v>40000224</v>
          </cell>
          <cell r="H245">
            <v>315.02</v>
          </cell>
          <cell r="I245">
            <v>0</v>
          </cell>
        </row>
        <row r="246">
          <cell r="D246">
            <v>131290</v>
          </cell>
          <cell r="H246">
            <v>15663.08</v>
          </cell>
          <cell r="I246">
            <v>0</v>
          </cell>
        </row>
        <row r="247">
          <cell r="D247">
            <v>40001952</v>
          </cell>
          <cell r="H247">
            <v>2522.37</v>
          </cell>
          <cell r="I247">
            <v>0</v>
          </cell>
        </row>
        <row r="248">
          <cell r="D248">
            <v>125769</v>
          </cell>
          <cell r="H248">
            <v>2532.39</v>
          </cell>
          <cell r="I248">
            <v>0</v>
          </cell>
        </row>
        <row r="249">
          <cell r="D249">
            <v>130144</v>
          </cell>
          <cell r="H249">
            <v>64124.17</v>
          </cell>
          <cell r="I249">
            <v>0</v>
          </cell>
        </row>
        <row r="250">
          <cell r="D250">
            <v>40000223</v>
          </cell>
          <cell r="H250">
            <v>315.02</v>
          </cell>
          <cell r="I250">
            <v>0</v>
          </cell>
        </row>
        <row r="251">
          <cell r="D251">
            <v>40002662</v>
          </cell>
          <cell r="H251">
            <v>2028.54</v>
          </cell>
          <cell r="I251">
            <v>0</v>
          </cell>
        </row>
        <row r="252">
          <cell r="D252">
            <v>128116</v>
          </cell>
          <cell r="H252">
            <v>1326.67</v>
          </cell>
          <cell r="I252">
            <v>0</v>
          </cell>
        </row>
        <row r="253">
          <cell r="D253">
            <v>40000222</v>
          </cell>
          <cell r="H253">
            <v>307.29000000000002</v>
          </cell>
          <cell r="I253">
            <v>0</v>
          </cell>
        </row>
        <row r="254">
          <cell r="D254">
            <v>128215</v>
          </cell>
          <cell r="H254">
            <v>10675.03</v>
          </cell>
          <cell r="I254">
            <v>0</v>
          </cell>
        </row>
        <row r="255">
          <cell r="D255">
            <v>40000226</v>
          </cell>
          <cell r="H255">
            <v>315.02</v>
          </cell>
          <cell r="I255">
            <v>0</v>
          </cell>
        </row>
        <row r="256">
          <cell r="D256">
            <v>130022</v>
          </cell>
          <cell r="H256">
            <v>3376.67</v>
          </cell>
          <cell r="I256">
            <v>0</v>
          </cell>
        </row>
        <row r="257">
          <cell r="D257">
            <v>131747</v>
          </cell>
          <cell r="H257">
            <v>942.87</v>
          </cell>
          <cell r="I257">
            <v>0</v>
          </cell>
        </row>
        <row r="258">
          <cell r="D258">
            <v>130616</v>
          </cell>
          <cell r="H258">
            <v>1518.45</v>
          </cell>
          <cell r="I258">
            <v>0</v>
          </cell>
        </row>
        <row r="259">
          <cell r="D259">
            <v>128585</v>
          </cell>
          <cell r="H259">
            <v>727.37</v>
          </cell>
          <cell r="I259">
            <v>0</v>
          </cell>
        </row>
        <row r="260">
          <cell r="D260">
            <v>40001818</v>
          </cell>
          <cell r="H260">
            <v>10572.09</v>
          </cell>
          <cell r="I260">
            <v>0</v>
          </cell>
        </row>
        <row r="261">
          <cell r="D261">
            <v>130565</v>
          </cell>
          <cell r="H261">
            <v>1303.58</v>
          </cell>
          <cell r="I261">
            <v>0</v>
          </cell>
        </row>
        <row r="262">
          <cell r="D262">
            <v>127498</v>
          </cell>
          <cell r="H262">
            <v>5929.58</v>
          </cell>
          <cell r="I262">
            <v>0</v>
          </cell>
        </row>
        <row r="263">
          <cell r="D263">
            <v>127963</v>
          </cell>
          <cell r="H263">
            <v>3438.35</v>
          </cell>
          <cell r="I263">
            <v>0</v>
          </cell>
        </row>
        <row r="264">
          <cell r="D264">
            <v>130019</v>
          </cell>
          <cell r="H264">
            <v>19667.330000000002</v>
          </cell>
          <cell r="I264">
            <v>0</v>
          </cell>
        </row>
        <row r="265">
          <cell r="D265">
            <v>132574</v>
          </cell>
          <cell r="H265">
            <v>404.64</v>
          </cell>
          <cell r="I265">
            <v>0</v>
          </cell>
        </row>
        <row r="266">
          <cell r="D266">
            <v>130270</v>
          </cell>
          <cell r="H266">
            <v>1060.4000000000001</v>
          </cell>
          <cell r="I266">
            <v>0</v>
          </cell>
        </row>
        <row r="267">
          <cell r="D267">
            <v>40002612</v>
          </cell>
          <cell r="H267">
            <v>1633.66</v>
          </cell>
          <cell r="I267">
            <v>0</v>
          </cell>
        </row>
        <row r="268">
          <cell r="D268">
            <v>129965</v>
          </cell>
          <cell r="H268">
            <v>11977.18</v>
          </cell>
          <cell r="I268">
            <v>0</v>
          </cell>
        </row>
        <row r="269">
          <cell r="D269">
            <v>40001697</v>
          </cell>
          <cell r="H269">
            <v>1517.55</v>
          </cell>
          <cell r="I269">
            <v>0</v>
          </cell>
        </row>
        <row r="270">
          <cell r="D270">
            <v>130354</v>
          </cell>
          <cell r="H270">
            <v>2320</v>
          </cell>
          <cell r="I270">
            <v>0</v>
          </cell>
        </row>
        <row r="271">
          <cell r="D271">
            <v>130919</v>
          </cell>
          <cell r="H271">
            <v>870.05</v>
          </cell>
          <cell r="I271">
            <v>0</v>
          </cell>
        </row>
        <row r="272">
          <cell r="D272">
            <v>127851</v>
          </cell>
          <cell r="H272">
            <v>9546.3700000000008</v>
          </cell>
          <cell r="I272">
            <v>0</v>
          </cell>
        </row>
        <row r="273">
          <cell r="D273">
            <v>130725</v>
          </cell>
          <cell r="H273">
            <v>10465.69</v>
          </cell>
          <cell r="I273">
            <v>0</v>
          </cell>
        </row>
        <row r="274">
          <cell r="D274">
            <v>129117</v>
          </cell>
          <cell r="H274">
            <v>1953.53</v>
          </cell>
          <cell r="I274">
            <v>0</v>
          </cell>
        </row>
        <row r="275">
          <cell r="D275">
            <v>130033</v>
          </cell>
          <cell r="H275">
            <v>8469.49</v>
          </cell>
          <cell r="I275">
            <v>0</v>
          </cell>
        </row>
        <row r="276">
          <cell r="D276">
            <v>128102</v>
          </cell>
          <cell r="H276">
            <v>2146.2399999999998</v>
          </cell>
          <cell r="I276">
            <v>0</v>
          </cell>
        </row>
        <row r="277">
          <cell r="D277">
            <v>123183</v>
          </cell>
          <cell r="H277">
            <v>11935.38</v>
          </cell>
          <cell r="I277">
            <v>0</v>
          </cell>
        </row>
        <row r="278">
          <cell r="D278">
            <v>123307</v>
          </cell>
          <cell r="H278">
            <v>11760.3</v>
          </cell>
          <cell r="I278">
            <v>0</v>
          </cell>
        </row>
        <row r="279">
          <cell r="D279">
            <v>130264</v>
          </cell>
          <cell r="H279">
            <v>6153.58</v>
          </cell>
          <cell r="I279">
            <v>0</v>
          </cell>
        </row>
        <row r="280">
          <cell r="D280">
            <v>129971</v>
          </cell>
          <cell r="H280">
            <v>34968.379999999997</v>
          </cell>
          <cell r="I280">
            <v>0</v>
          </cell>
        </row>
        <row r="281">
          <cell r="D281">
            <v>131323</v>
          </cell>
          <cell r="H281">
            <v>10276.98</v>
          </cell>
          <cell r="I281">
            <v>0</v>
          </cell>
        </row>
        <row r="282">
          <cell r="D282">
            <v>128451</v>
          </cell>
          <cell r="H282">
            <v>3278.88</v>
          </cell>
          <cell r="I282">
            <v>0</v>
          </cell>
        </row>
        <row r="283">
          <cell r="D283">
            <v>126137</v>
          </cell>
          <cell r="H283">
            <v>12804.6</v>
          </cell>
          <cell r="I283">
            <v>0</v>
          </cell>
        </row>
        <row r="284">
          <cell r="D284">
            <v>131348</v>
          </cell>
          <cell r="H284">
            <v>1814.22</v>
          </cell>
          <cell r="I284">
            <v>0</v>
          </cell>
        </row>
        <row r="285">
          <cell r="D285">
            <v>127639</v>
          </cell>
          <cell r="H285">
            <v>1254.69</v>
          </cell>
          <cell r="I285">
            <v>0</v>
          </cell>
        </row>
        <row r="286">
          <cell r="D286">
            <v>128014</v>
          </cell>
          <cell r="H286">
            <v>1734.01</v>
          </cell>
          <cell r="I286">
            <v>0</v>
          </cell>
        </row>
        <row r="287">
          <cell r="D287">
            <v>129583</v>
          </cell>
          <cell r="H287">
            <v>2266.87</v>
          </cell>
          <cell r="I287">
            <v>0</v>
          </cell>
        </row>
        <row r="288">
          <cell r="D288">
            <v>132462</v>
          </cell>
          <cell r="H288">
            <v>1265.9000000000001</v>
          </cell>
          <cell r="I288">
            <v>0</v>
          </cell>
        </row>
        <row r="289">
          <cell r="D289">
            <v>128001</v>
          </cell>
          <cell r="H289">
            <v>2167.5</v>
          </cell>
          <cell r="I289">
            <v>0</v>
          </cell>
        </row>
        <row r="290">
          <cell r="D290">
            <v>130029</v>
          </cell>
          <cell r="H290">
            <v>8639.24</v>
          </cell>
          <cell r="I290">
            <v>0</v>
          </cell>
        </row>
        <row r="291">
          <cell r="D291">
            <v>129594</v>
          </cell>
          <cell r="H291">
            <v>9518.25</v>
          </cell>
          <cell r="I291">
            <v>0</v>
          </cell>
        </row>
        <row r="292">
          <cell r="D292">
            <v>133405</v>
          </cell>
          <cell r="H292">
            <v>3496</v>
          </cell>
          <cell r="I292">
            <v>0</v>
          </cell>
        </row>
        <row r="293">
          <cell r="D293">
            <v>129917</v>
          </cell>
          <cell r="H293">
            <v>46249.99</v>
          </cell>
          <cell r="I293">
            <v>0</v>
          </cell>
        </row>
        <row r="294">
          <cell r="D294">
            <v>128570</v>
          </cell>
          <cell r="H294">
            <v>3263.12</v>
          </cell>
          <cell r="I294">
            <v>0</v>
          </cell>
        </row>
        <row r="295">
          <cell r="D295">
            <v>127541</v>
          </cell>
          <cell r="H295">
            <v>1074.55</v>
          </cell>
          <cell r="I295">
            <v>0</v>
          </cell>
        </row>
        <row r="296">
          <cell r="D296">
            <v>128128</v>
          </cell>
          <cell r="H296">
            <v>2823.31</v>
          </cell>
          <cell r="I296">
            <v>0</v>
          </cell>
        </row>
        <row r="297">
          <cell r="D297">
            <v>40002455</v>
          </cell>
          <cell r="H297">
            <v>6912.5</v>
          </cell>
          <cell r="I297">
            <v>0</v>
          </cell>
        </row>
        <row r="298">
          <cell r="D298">
            <v>128292</v>
          </cell>
          <cell r="H298">
            <v>1950.6</v>
          </cell>
          <cell r="I298">
            <v>0</v>
          </cell>
        </row>
        <row r="299">
          <cell r="D299">
            <v>132609</v>
          </cell>
          <cell r="H299">
            <v>3675</v>
          </cell>
          <cell r="I299">
            <v>0</v>
          </cell>
        </row>
        <row r="300">
          <cell r="D300">
            <v>132590</v>
          </cell>
          <cell r="H300">
            <v>1696.64</v>
          </cell>
          <cell r="I300">
            <v>0</v>
          </cell>
        </row>
        <row r="301">
          <cell r="D301">
            <v>128628</v>
          </cell>
          <cell r="H301">
            <v>13351.61</v>
          </cell>
          <cell r="I301">
            <v>0</v>
          </cell>
        </row>
        <row r="302">
          <cell r="D302">
            <v>130809</v>
          </cell>
          <cell r="H302">
            <v>1177.9100000000001</v>
          </cell>
          <cell r="I302">
            <v>0</v>
          </cell>
        </row>
        <row r="303">
          <cell r="D303">
            <v>124995</v>
          </cell>
          <cell r="H303">
            <v>12893.42</v>
          </cell>
          <cell r="I303">
            <v>0</v>
          </cell>
        </row>
        <row r="304">
          <cell r="D304">
            <v>129960</v>
          </cell>
          <cell r="H304">
            <v>2803.23</v>
          </cell>
          <cell r="I304">
            <v>0</v>
          </cell>
        </row>
        <row r="305">
          <cell r="D305">
            <v>124902</v>
          </cell>
          <cell r="H305">
            <v>4645.3999999999996</v>
          </cell>
          <cell r="I305">
            <v>0</v>
          </cell>
        </row>
        <row r="306">
          <cell r="D306">
            <v>129652</v>
          </cell>
          <cell r="H306">
            <v>2578.33</v>
          </cell>
          <cell r="I306">
            <v>0</v>
          </cell>
        </row>
        <row r="307">
          <cell r="D307">
            <v>130659</v>
          </cell>
          <cell r="H307">
            <v>844.61</v>
          </cell>
          <cell r="I307">
            <v>0</v>
          </cell>
        </row>
        <row r="308">
          <cell r="D308">
            <v>126486</v>
          </cell>
          <cell r="H308">
            <v>9674.58</v>
          </cell>
          <cell r="I308">
            <v>0</v>
          </cell>
        </row>
        <row r="309">
          <cell r="D309">
            <v>130695</v>
          </cell>
          <cell r="H309">
            <v>6678</v>
          </cell>
          <cell r="I309">
            <v>0</v>
          </cell>
        </row>
        <row r="310">
          <cell r="D310">
            <v>128164</v>
          </cell>
          <cell r="H310">
            <v>1533.7</v>
          </cell>
          <cell r="I310">
            <v>0</v>
          </cell>
        </row>
        <row r="311">
          <cell r="D311">
            <v>126482</v>
          </cell>
          <cell r="H311">
            <v>9674.58</v>
          </cell>
          <cell r="I311">
            <v>0</v>
          </cell>
        </row>
        <row r="312">
          <cell r="D312">
            <v>128165</v>
          </cell>
          <cell r="H312">
            <v>928.77</v>
          </cell>
          <cell r="I312">
            <v>0</v>
          </cell>
        </row>
        <row r="313">
          <cell r="D313">
            <v>130051</v>
          </cell>
          <cell r="H313">
            <v>1702.27</v>
          </cell>
          <cell r="I313">
            <v>0</v>
          </cell>
        </row>
        <row r="314">
          <cell r="D314">
            <v>40002576</v>
          </cell>
          <cell r="H314">
            <v>1359.57</v>
          </cell>
          <cell r="I314">
            <v>0</v>
          </cell>
        </row>
        <row r="315">
          <cell r="D315">
            <v>128580</v>
          </cell>
          <cell r="H315">
            <v>2318.16</v>
          </cell>
          <cell r="I315">
            <v>0</v>
          </cell>
        </row>
        <row r="316">
          <cell r="D316">
            <v>132000</v>
          </cell>
          <cell r="H316">
            <v>2106.3000000000002</v>
          </cell>
          <cell r="I316">
            <v>0</v>
          </cell>
        </row>
        <row r="317">
          <cell r="D317">
            <v>127742</v>
          </cell>
          <cell r="H317">
            <v>7945.95</v>
          </cell>
          <cell r="I317">
            <v>0</v>
          </cell>
        </row>
        <row r="318">
          <cell r="D318">
            <v>127741</v>
          </cell>
          <cell r="H318">
            <v>6109.16</v>
          </cell>
          <cell r="I318">
            <v>0</v>
          </cell>
        </row>
        <row r="319">
          <cell r="D319">
            <v>124239</v>
          </cell>
          <cell r="H319">
            <v>9443</v>
          </cell>
          <cell r="I319">
            <v>0</v>
          </cell>
        </row>
        <row r="320">
          <cell r="D320">
            <v>130033</v>
          </cell>
          <cell r="H320">
            <v>8469.49</v>
          </cell>
          <cell r="I320">
            <v>0</v>
          </cell>
        </row>
      </sheetData>
      <sheetData sheetId="3">
        <row r="1">
          <cell r="A1">
            <v>108</v>
          </cell>
          <cell r="G1">
            <v>5865080.5500000017</v>
          </cell>
        </row>
        <row r="2">
          <cell r="A2" t="str">
            <v>Loan</v>
          </cell>
          <cell r="G2" t="str">
            <v>Amount</v>
          </cell>
        </row>
        <row r="3">
          <cell r="A3">
            <v>118062</v>
          </cell>
          <cell r="G3">
            <v>10000</v>
          </cell>
        </row>
        <row r="4">
          <cell r="A4">
            <v>122263</v>
          </cell>
          <cell r="G4">
            <v>84090</v>
          </cell>
        </row>
        <row r="5">
          <cell r="A5">
            <v>122441</v>
          </cell>
          <cell r="G5">
            <v>96000</v>
          </cell>
        </row>
        <row r="6">
          <cell r="A6">
            <v>123070</v>
          </cell>
          <cell r="G6">
            <v>44934</v>
          </cell>
        </row>
        <row r="7">
          <cell r="A7">
            <v>123183</v>
          </cell>
          <cell r="G7">
            <v>66550</v>
          </cell>
        </row>
        <row r="8">
          <cell r="A8">
            <v>123307</v>
          </cell>
          <cell r="G8">
            <v>90000</v>
          </cell>
        </row>
        <row r="9">
          <cell r="A9">
            <v>124239</v>
          </cell>
          <cell r="G9">
            <v>26400</v>
          </cell>
        </row>
        <row r="10">
          <cell r="A10">
            <v>124995</v>
          </cell>
          <cell r="G10">
            <v>126893.25</v>
          </cell>
        </row>
        <row r="11">
          <cell r="A11">
            <v>125724</v>
          </cell>
          <cell r="G11">
            <v>628823</v>
          </cell>
        </row>
        <row r="12">
          <cell r="A12">
            <v>125769</v>
          </cell>
          <cell r="G12">
            <v>16801.259999999998</v>
          </cell>
        </row>
        <row r="13">
          <cell r="A13">
            <v>126880</v>
          </cell>
          <cell r="G13">
            <v>23800</v>
          </cell>
        </row>
        <row r="14">
          <cell r="A14">
            <v>126880</v>
          </cell>
          <cell r="G14">
            <v>70500</v>
          </cell>
        </row>
        <row r="15">
          <cell r="A15">
            <v>127541</v>
          </cell>
          <cell r="G15">
            <v>19425</v>
          </cell>
        </row>
        <row r="16">
          <cell r="A16">
            <v>127851</v>
          </cell>
          <cell r="G16">
            <v>3625</v>
          </cell>
        </row>
        <row r="17">
          <cell r="A17">
            <v>127863</v>
          </cell>
          <cell r="G17">
            <v>58495</v>
          </cell>
        </row>
        <row r="18">
          <cell r="A18">
            <v>127883</v>
          </cell>
          <cell r="G18">
            <v>67408.5</v>
          </cell>
        </row>
        <row r="19">
          <cell r="A19">
            <v>128164</v>
          </cell>
          <cell r="G19">
            <v>15500</v>
          </cell>
        </row>
        <row r="20">
          <cell r="A20">
            <v>128165</v>
          </cell>
          <cell r="G20">
            <v>23650</v>
          </cell>
        </row>
        <row r="21">
          <cell r="A21">
            <v>128292</v>
          </cell>
          <cell r="G21">
            <v>4000</v>
          </cell>
        </row>
        <row r="22">
          <cell r="A22">
            <v>128526</v>
          </cell>
          <cell r="G22">
            <v>7125</v>
          </cell>
        </row>
        <row r="23">
          <cell r="A23">
            <v>128555</v>
          </cell>
          <cell r="G23">
            <v>87745.73</v>
          </cell>
        </row>
        <row r="24">
          <cell r="A24">
            <v>128611</v>
          </cell>
          <cell r="G24">
            <v>38780</v>
          </cell>
        </row>
        <row r="25">
          <cell r="A25">
            <v>128628</v>
          </cell>
          <cell r="G25">
            <v>7500</v>
          </cell>
        </row>
        <row r="26">
          <cell r="A26">
            <v>128834</v>
          </cell>
          <cell r="G26">
            <v>9100</v>
          </cell>
        </row>
        <row r="27">
          <cell r="A27">
            <v>129017</v>
          </cell>
          <cell r="G27">
            <v>3861.7</v>
          </cell>
        </row>
        <row r="28">
          <cell r="A28">
            <v>129583</v>
          </cell>
          <cell r="G28">
            <v>59250</v>
          </cell>
        </row>
        <row r="29">
          <cell r="A29">
            <v>129594</v>
          </cell>
          <cell r="G29">
            <v>50000</v>
          </cell>
        </row>
        <row r="30">
          <cell r="A30">
            <v>129694</v>
          </cell>
          <cell r="G30">
            <v>118000</v>
          </cell>
        </row>
        <row r="31">
          <cell r="A31">
            <v>129694</v>
          </cell>
          <cell r="G31">
            <v>30250</v>
          </cell>
        </row>
        <row r="32">
          <cell r="A32">
            <v>129694</v>
          </cell>
          <cell r="G32">
            <v>10000</v>
          </cell>
        </row>
        <row r="33">
          <cell r="A33">
            <v>129965</v>
          </cell>
          <cell r="G33">
            <v>202592</v>
          </cell>
        </row>
        <row r="34">
          <cell r="A34">
            <v>129971</v>
          </cell>
          <cell r="G34">
            <v>46000</v>
          </cell>
        </row>
        <row r="35">
          <cell r="A35">
            <v>130051</v>
          </cell>
          <cell r="G35">
            <v>2500</v>
          </cell>
        </row>
        <row r="36">
          <cell r="A36">
            <v>130064</v>
          </cell>
          <cell r="G36">
            <v>22000</v>
          </cell>
        </row>
        <row r="37">
          <cell r="A37">
            <v>130144</v>
          </cell>
          <cell r="G37">
            <v>67000</v>
          </cell>
        </row>
        <row r="38">
          <cell r="A38">
            <v>130185</v>
          </cell>
          <cell r="G38">
            <v>11750</v>
          </cell>
        </row>
        <row r="39">
          <cell r="A39">
            <v>130189</v>
          </cell>
          <cell r="G39">
            <v>10100</v>
          </cell>
        </row>
        <row r="40">
          <cell r="A40">
            <v>130441</v>
          </cell>
          <cell r="G40">
            <v>67982.289999999994</v>
          </cell>
        </row>
        <row r="41">
          <cell r="A41">
            <v>130443</v>
          </cell>
          <cell r="G41">
            <v>17400</v>
          </cell>
        </row>
        <row r="42">
          <cell r="A42">
            <v>130516</v>
          </cell>
          <cell r="G42">
            <v>19550</v>
          </cell>
        </row>
        <row r="43">
          <cell r="A43">
            <v>130693</v>
          </cell>
          <cell r="G43">
            <v>73125.350000000006</v>
          </cell>
        </row>
        <row r="44">
          <cell r="A44">
            <v>130725</v>
          </cell>
          <cell r="G44">
            <v>28750</v>
          </cell>
        </row>
        <row r="45">
          <cell r="A45">
            <v>130725</v>
          </cell>
          <cell r="G45">
            <v>26250</v>
          </cell>
        </row>
        <row r="46">
          <cell r="A46">
            <v>130748</v>
          </cell>
          <cell r="G46">
            <v>54468.89</v>
          </cell>
        </row>
        <row r="47">
          <cell r="A47">
            <v>131316</v>
          </cell>
          <cell r="G47">
            <v>12980.29</v>
          </cell>
        </row>
        <row r="48">
          <cell r="A48">
            <v>131323</v>
          </cell>
          <cell r="G48">
            <v>35775</v>
          </cell>
        </row>
        <row r="49">
          <cell r="A49">
            <v>131747</v>
          </cell>
          <cell r="G49">
            <v>19375</v>
          </cell>
        </row>
        <row r="50">
          <cell r="A50">
            <v>131887</v>
          </cell>
          <cell r="G50">
            <v>8684</v>
          </cell>
        </row>
        <row r="51">
          <cell r="A51">
            <v>132252</v>
          </cell>
          <cell r="G51">
            <v>5000</v>
          </cell>
        </row>
        <row r="52">
          <cell r="A52">
            <v>133734</v>
          </cell>
          <cell r="G52">
            <v>27596</v>
          </cell>
        </row>
        <row r="53">
          <cell r="A53">
            <v>133734</v>
          </cell>
          <cell r="G53">
            <v>33713.4</v>
          </cell>
        </row>
        <row r="54">
          <cell r="A54">
            <v>133734</v>
          </cell>
          <cell r="G54">
            <v>16151</v>
          </cell>
        </row>
        <row r="55">
          <cell r="A55">
            <v>40000222</v>
          </cell>
          <cell r="G55">
            <v>23796</v>
          </cell>
        </row>
        <row r="56">
          <cell r="A56">
            <v>40000223</v>
          </cell>
          <cell r="G56">
            <v>71096</v>
          </cell>
        </row>
        <row r="57">
          <cell r="A57">
            <v>40000224</v>
          </cell>
          <cell r="G57">
            <v>71596</v>
          </cell>
        </row>
        <row r="58">
          <cell r="A58">
            <v>40000225</v>
          </cell>
          <cell r="G58">
            <v>23796</v>
          </cell>
        </row>
        <row r="59">
          <cell r="A59">
            <v>40001497</v>
          </cell>
          <cell r="G59">
            <v>52642.7</v>
          </cell>
        </row>
        <row r="60">
          <cell r="A60">
            <v>40001497</v>
          </cell>
          <cell r="G60">
            <v>127324.9</v>
          </cell>
        </row>
        <row r="61">
          <cell r="A61">
            <v>40001498</v>
          </cell>
          <cell r="G61">
            <v>85542.93</v>
          </cell>
        </row>
        <row r="62">
          <cell r="A62">
            <v>40001498</v>
          </cell>
          <cell r="G62">
            <v>77186.23</v>
          </cell>
        </row>
        <row r="63">
          <cell r="A63">
            <v>40001524</v>
          </cell>
          <cell r="G63">
            <v>46330</v>
          </cell>
        </row>
        <row r="64">
          <cell r="A64">
            <v>40001818</v>
          </cell>
          <cell r="G64">
            <v>310328</v>
          </cell>
        </row>
        <row r="65">
          <cell r="A65">
            <v>40001942</v>
          </cell>
          <cell r="G65">
            <v>58062.68</v>
          </cell>
        </row>
        <row r="66">
          <cell r="A66">
            <v>40002006</v>
          </cell>
          <cell r="G66">
            <v>58298.21</v>
          </cell>
        </row>
        <row r="67">
          <cell r="A67">
            <v>40002196</v>
          </cell>
          <cell r="G67">
            <v>138325</v>
          </cell>
        </row>
        <row r="68">
          <cell r="A68">
            <v>40002215</v>
          </cell>
          <cell r="G68">
            <v>39885.120000000003</v>
          </cell>
        </row>
        <row r="69">
          <cell r="A69">
            <v>40002217</v>
          </cell>
          <cell r="G69">
            <v>36965.120000000003</v>
          </cell>
        </row>
        <row r="70">
          <cell r="A70">
            <v>40002221</v>
          </cell>
          <cell r="G70">
            <v>19250</v>
          </cell>
        </row>
        <row r="71">
          <cell r="A71">
            <v>40002364</v>
          </cell>
          <cell r="G71">
            <v>20800</v>
          </cell>
        </row>
        <row r="72">
          <cell r="A72">
            <v>40002364</v>
          </cell>
          <cell r="G72">
            <v>21825</v>
          </cell>
        </row>
        <row r="73">
          <cell r="A73">
            <v>40002366</v>
          </cell>
          <cell r="G73">
            <v>17950</v>
          </cell>
        </row>
        <row r="74">
          <cell r="A74">
            <v>40002366</v>
          </cell>
          <cell r="G74">
            <v>7250</v>
          </cell>
        </row>
        <row r="75">
          <cell r="A75">
            <v>40002366</v>
          </cell>
          <cell r="G75">
            <v>36575</v>
          </cell>
        </row>
        <row r="76">
          <cell r="A76">
            <v>40002369</v>
          </cell>
          <cell r="G76">
            <v>11800</v>
          </cell>
        </row>
        <row r="77">
          <cell r="A77">
            <v>40002369</v>
          </cell>
          <cell r="G77">
            <v>16700</v>
          </cell>
        </row>
        <row r="78">
          <cell r="A78">
            <v>40002406</v>
          </cell>
          <cell r="G78">
            <v>183700</v>
          </cell>
        </row>
        <row r="79">
          <cell r="A79">
            <v>40002406</v>
          </cell>
          <cell r="G79">
            <v>149900</v>
          </cell>
        </row>
        <row r="80">
          <cell r="A80">
            <v>40002417</v>
          </cell>
          <cell r="G80">
            <v>28700</v>
          </cell>
        </row>
        <row r="81">
          <cell r="A81">
            <v>40002441</v>
          </cell>
          <cell r="G81">
            <v>84989.49</v>
          </cell>
        </row>
        <row r="82">
          <cell r="A82">
            <v>40002441</v>
          </cell>
          <cell r="G82">
            <v>68033.990000000005</v>
          </cell>
        </row>
        <row r="83">
          <cell r="A83">
            <v>40002442</v>
          </cell>
          <cell r="G83">
            <v>69064</v>
          </cell>
        </row>
        <row r="84">
          <cell r="A84">
            <v>40002443</v>
          </cell>
          <cell r="G84">
            <v>70268</v>
          </cell>
        </row>
        <row r="85">
          <cell r="A85">
            <v>40002456</v>
          </cell>
          <cell r="G85">
            <v>13250</v>
          </cell>
        </row>
        <row r="86">
          <cell r="A86">
            <v>40002473</v>
          </cell>
          <cell r="G86">
            <v>90782.080000000002</v>
          </cell>
        </row>
        <row r="87">
          <cell r="A87">
            <v>40002473</v>
          </cell>
          <cell r="G87">
            <v>102411</v>
          </cell>
        </row>
        <row r="88">
          <cell r="A88">
            <v>40002509</v>
          </cell>
          <cell r="G88">
            <v>28000</v>
          </cell>
        </row>
        <row r="89">
          <cell r="A89">
            <v>40002534</v>
          </cell>
          <cell r="G89">
            <v>70672.960000000006</v>
          </cell>
        </row>
        <row r="90">
          <cell r="A90">
            <v>40002545</v>
          </cell>
          <cell r="G90">
            <v>31718.25</v>
          </cell>
        </row>
        <row r="91">
          <cell r="A91">
            <v>40002545</v>
          </cell>
          <cell r="G91">
            <v>34701.49</v>
          </cell>
        </row>
        <row r="92">
          <cell r="A92">
            <v>40002569</v>
          </cell>
          <cell r="G92">
            <v>17306.25</v>
          </cell>
        </row>
        <row r="93">
          <cell r="A93">
            <v>40002576</v>
          </cell>
          <cell r="G93">
            <v>4440</v>
          </cell>
        </row>
        <row r="94">
          <cell r="A94">
            <v>40002590</v>
          </cell>
          <cell r="G94">
            <v>51139.49</v>
          </cell>
        </row>
        <row r="95">
          <cell r="A95">
            <v>40002591</v>
          </cell>
          <cell r="G95">
            <v>38064.75</v>
          </cell>
        </row>
        <row r="96">
          <cell r="A96">
            <v>40002641</v>
          </cell>
          <cell r="G96">
            <v>59476.4</v>
          </cell>
        </row>
        <row r="97">
          <cell r="A97">
            <v>40002641</v>
          </cell>
          <cell r="G97">
            <v>15869.1</v>
          </cell>
        </row>
        <row r="98">
          <cell r="A98">
            <v>40002681</v>
          </cell>
          <cell r="G98">
            <v>58228</v>
          </cell>
        </row>
        <row r="99">
          <cell r="A99">
            <v>40002682</v>
          </cell>
          <cell r="G99">
            <v>65233</v>
          </cell>
        </row>
        <row r="100">
          <cell r="A100">
            <v>40002683</v>
          </cell>
          <cell r="G100">
            <v>47760</v>
          </cell>
        </row>
        <row r="101">
          <cell r="A101">
            <v>40002691</v>
          </cell>
          <cell r="G101">
            <v>13760</v>
          </cell>
        </row>
        <row r="102">
          <cell r="A102">
            <v>40002700</v>
          </cell>
          <cell r="G102">
            <v>19579</v>
          </cell>
        </row>
        <row r="103">
          <cell r="A103">
            <v>40002700</v>
          </cell>
          <cell r="G103">
            <v>7707.5</v>
          </cell>
        </row>
        <row r="104">
          <cell r="A104">
            <v>40002700</v>
          </cell>
          <cell r="G104">
            <v>3622.5</v>
          </cell>
        </row>
        <row r="105">
          <cell r="A105">
            <v>40002700</v>
          </cell>
          <cell r="G105">
            <v>16958</v>
          </cell>
        </row>
        <row r="106">
          <cell r="A106">
            <v>40002700</v>
          </cell>
          <cell r="G106">
            <v>24138</v>
          </cell>
        </row>
        <row r="107">
          <cell r="A107">
            <v>40002744</v>
          </cell>
          <cell r="G107">
            <v>66840</v>
          </cell>
        </row>
        <row r="108">
          <cell r="A108">
            <v>40002777</v>
          </cell>
          <cell r="G108">
            <v>109380.63</v>
          </cell>
        </row>
        <row r="109">
          <cell r="A109">
            <v>40002778</v>
          </cell>
          <cell r="G109">
            <v>85003.62</v>
          </cell>
        </row>
        <row r="110">
          <cell r="A110">
            <v>40002779</v>
          </cell>
          <cell r="G110">
            <v>53807.5</v>
          </cell>
        </row>
      </sheetData>
      <sheetData sheetId="4"/>
      <sheetData sheetId="5">
        <row r="1">
          <cell r="A1" t="str">
            <v>Loan Number</v>
          </cell>
          <cell r="B1" t="str">
            <v>Date Sold</v>
          </cell>
          <cell r="C1" t="str">
            <v>City, State, Zip</v>
          </cell>
          <cell r="D1" t="str">
            <v>Loan Plan</v>
          </cell>
          <cell r="E1" t="str">
            <v>Original Loan Amount</v>
          </cell>
          <cell r="F1" t="str">
            <v>Original Holdback Balance</v>
          </cell>
          <cell r="G1" t="str">
            <v>Current Holdback Balance</v>
          </cell>
          <cell r="H1" t="str">
            <v>Note Date (Funding Date)</v>
          </cell>
          <cell r="I1" t="str">
            <v>First Payment Due Date</v>
          </cell>
          <cell r="J1" t="str">
            <v>Term (months)</v>
          </cell>
          <cell r="K1" t="str">
            <v>Maturity Date</v>
          </cell>
          <cell r="L1" t="str">
            <v>Remaining Term (months)</v>
          </cell>
          <cell r="M1" t="str">
            <v>Loan Interest Rate</v>
          </cell>
          <cell r="N1" t="str">
            <v>Servicing &amp; AM Fee Rate</v>
          </cell>
          <cell r="O1" t="str">
            <v>Investor Rate</v>
          </cell>
          <cell r="P1" t="str">
            <v>Beginning Principal Balance (Equals PM Ending)</v>
          </cell>
          <cell r="Q1" t="str">
            <v>Ending Principal Balance</v>
          </cell>
          <cell r="R1" t="str">
            <v>Scheduled P&amp;I Payment</v>
          </cell>
          <cell r="S1" t="str">
            <v>Total Fees Due Lima</v>
          </cell>
          <cell r="T1" t="str">
            <v>Days for payoff calculation</v>
          </cell>
          <cell r="U1" t="str">
            <v>Current Month Reimbursed Servicer Advances</v>
          </cell>
          <cell r="V1" t="str">
            <v>Loan Payoff Date</v>
          </cell>
          <cell r="W1" t="str">
            <v>Loan Payoff Amount</v>
          </cell>
          <cell r="X1" t="str">
            <v>Payoff Interest Received</v>
          </cell>
          <cell r="Y1" t="str">
            <v>Total Monthly Amount to be Remitted on Loan</v>
          </cell>
          <cell r="Z1" t="str">
            <v>Net Interest Payment</v>
          </cell>
          <cell r="AA1" t="str">
            <v>Default Interest</v>
          </cell>
          <cell r="AB1" t="str">
            <v>Prior Month Variance (Net from Total Remit Amount)</v>
          </cell>
        </row>
        <row r="2">
          <cell r="A2">
            <v>129861</v>
          </cell>
          <cell r="B2">
            <v>45229</v>
          </cell>
          <cell r="C2" t="str">
            <v>Lauderhill, FL 33319</v>
          </cell>
          <cell r="D2" t="str">
            <v>Commit NF</v>
          </cell>
          <cell r="E2">
            <v>213500</v>
          </cell>
          <cell r="F2">
            <v>54230</v>
          </cell>
          <cell r="G2">
            <v>0</v>
          </cell>
          <cell r="H2">
            <v>45036</v>
          </cell>
          <cell r="I2">
            <v>45087</v>
          </cell>
          <cell r="J2">
            <v>13</v>
          </cell>
          <cell r="K2">
            <v>45444</v>
          </cell>
          <cell r="M2">
            <v>0.10199999999999999</v>
          </cell>
          <cell r="N2">
            <v>5.0000000000000001E-3</v>
          </cell>
          <cell r="O2">
            <v>9.6999999999999989E-2</v>
          </cell>
          <cell r="P2">
            <v>208300</v>
          </cell>
          <cell r="Q2">
            <v>208300</v>
          </cell>
          <cell r="R2">
            <v>1770.55</v>
          </cell>
          <cell r="S2">
            <v>115.72222222222223</v>
          </cell>
          <cell r="T2">
            <v>40</v>
          </cell>
          <cell r="V2">
            <v>45422</v>
          </cell>
          <cell r="W2">
            <v>208300</v>
          </cell>
          <cell r="X2">
            <v>2360.7333333333331</v>
          </cell>
          <cell r="Y2">
            <v>210545.01111111112</v>
          </cell>
        </row>
        <row r="3">
          <cell r="A3">
            <v>130585</v>
          </cell>
          <cell r="B3">
            <v>45229</v>
          </cell>
          <cell r="C3" t="str">
            <v>Houston, TX 77080</v>
          </cell>
          <cell r="D3" t="str">
            <v>Commit NF</v>
          </cell>
          <cell r="E3">
            <v>91980</v>
          </cell>
          <cell r="F3">
            <v>39200</v>
          </cell>
          <cell r="G3">
            <v>0</v>
          </cell>
          <cell r="H3">
            <v>45065</v>
          </cell>
          <cell r="I3">
            <v>45117</v>
          </cell>
          <cell r="J3">
            <v>13</v>
          </cell>
          <cell r="K3">
            <v>45474</v>
          </cell>
          <cell r="M3">
            <v>0.111</v>
          </cell>
          <cell r="N3">
            <v>5.0000000000000001E-3</v>
          </cell>
          <cell r="O3">
            <v>0.106</v>
          </cell>
          <cell r="P3">
            <v>80209</v>
          </cell>
          <cell r="Q3">
            <v>80209</v>
          </cell>
          <cell r="R3">
            <v>741.93325000000004</v>
          </cell>
          <cell r="S3">
            <v>44.56055555555556</v>
          </cell>
          <cell r="T3">
            <v>40</v>
          </cell>
          <cell r="V3">
            <v>45422</v>
          </cell>
          <cell r="W3">
            <v>80209</v>
          </cell>
          <cell r="X3">
            <v>989.24433333333343</v>
          </cell>
          <cell r="Y3">
            <v>81153.683777777784</v>
          </cell>
        </row>
        <row r="4">
          <cell r="A4">
            <v>128097</v>
          </cell>
          <cell r="B4">
            <v>45247</v>
          </cell>
          <cell r="C4" t="str">
            <v>Greenbelt, MD 20770</v>
          </cell>
          <cell r="D4" t="str">
            <v>Commit NF</v>
          </cell>
          <cell r="E4">
            <v>117000</v>
          </cell>
          <cell r="F4">
            <v>36000</v>
          </cell>
          <cell r="G4">
            <v>0</v>
          </cell>
          <cell r="H4">
            <v>44952</v>
          </cell>
          <cell r="I4">
            <v>45056</v>
          </cell>
          <cell r="J4">
            <v>13</v>
          </cell>
          <cell r="K4">
            <v>45444</v>
          </cell>
          <cell r="M4">
            <v>8.539999999999999E-2</v>
          </cell>
          <cell r="N4">
            <v>5.0000000000000001E-3</v>
          </cell>
          <cell r="O4">
            <v>8.0399999999999985E-2</v>
          </cell>
          <cell r="P4">
            <v>117000</v>
          </cell>
          <cell r="Q4">
            <v>117000</v>
          </cell>
          <cell r="R4">
            <v>832.65</v>
          </cell>
          <cell r="S4">
            <v>14.625000000000002</v>
          </cell>
          <cell r="T4">
            <v>9</v>
          </cell>
          <cell r="V4">
            <v>45421</v>
          </cell>
          <cell r="W4">
            <v>117000</v>
          </cell>
          <cell r="X4">
            <v>249.79499999999999</v>
          </cell>
          <cell r="Y4">
            <v>117235.17</v>
          </cell>
          <cell r="Z4">
            <v>783.89999999997599</v>
          </cell>
        </row>
        <row r="5">
          <cell r="A5">
            <v>129775</v>
          </cell>
          <cell r="B5">
            <v>45247</v>
          </cell>
          <cell r="C5" t="str">
            <v>Riverdale, MD 20737</v>
          </cell>
          <cell r="D5" t="str">
            <v>Commit NF</v>
          </cell>
          <cell r="E5">
            <v>235800</v>
          </cell>
          <cell r="F5">
            <v>77000</v>
          </cell>
          <cell r="G5">
            <v>0</v>
          </cell>
          <cell r="H5">
            <v>45037</v>
          </cell>
          <cell r="I5">
            <v>45087</v>
          </cell>
          <cell r="J5">
            <v>13</v>
          </cell>
          <cell r="K5">
            <v>45444</v>
          </cell>
          <cell r="M5">
            <v>8.7899999999999992E-2</v>
          </cell>
          <cell r="N5">
            <v>5.0000000000000001E-3</v>
          </cell>
          <cell r="O5">
            <v>8.2899999999999988E-2</v>
          </cell>
          <cell r="P5">
            <v>235800</v>
          </cell>
          <cell r="Q5">
            <v>235800</v>
          </cell>
          <cell r="R5">
            <v>1727.2349999999999</v>
          </cell>
          <cell r="S5">
            <v>108.075</v>
          </cell>
          <cell r="T5">
            <v>33</v>
          </cell>
          <cell r="V5">
            <v>45415</v>
          </cell>
          <cell r="W5">
            <v>235800</v>
          </cell>
          <cell r="X5">
            <v>1899.9585</v>
          </cell>
          <cell r="Y5">
            <v>237591.8835</v>
          </cell>
        </row>
        <row r="6">
          <cell r="A6">
            <v>128772</v>
          </cell>
          <cell r="B6">
            <v>45366</v>
          </cell>
          <cell r="C6" t="str">
            <v>Indianapolis, IN 46201</v>
          </cell>
          <cell r="D6" t="str">
            <v>Commit NF</v>
          </cell>
          <cell r="E6">
            <v>143000</v>
          </cell>
          <cell r="F6">
            <v>86200</v>
          </cell>
          <cell r="G6">
            <v>0</v>
          </cell>
          <cell r="H6">
            <v>44991</v>
          </cell>
          <cell r="I6">
            <v>45148</v>
          </cell>
          <cell r="J6">
            <v>13</v>
          </cell>
          <cell r="K6">
            <v>45413</v>
          </cell>
          <cell r="M6">
            <v>0.1225</v>
          </cell>
          <cell r="N6">
            <v>5.0000000000000001E-3</v>
          </cell>
          <cell r="O6">
            <v>0.11749999999999999</v>
          </cell>
          <cell r="P6">
            <v>136000</v>
          </cell>
          <cell r="Q6">
            <v>136000</v>
          </cell>
          <cell r="R6">
            <v>1388.3333333333333</v>
          </cell>
          <cell r="S6">
            <v>60.44444444444445</v>
          </cell>
          <cell r="T6">
            <v>32</v>
          </cell>
          <cell r="V6">
            <v>45414</v>
          </cell>
          <cell r="W6">
            <v>136000</v>
          </cell>
          <cell r="X6">
            <v>1480.8888888888889</v>
          </cell>
          <cell r="Y6">
            <v>137420.44444444444</v>
          </cell>
        </row>
        <row r="7">
          <cell r="A7">
            <v>132757</v>
          </cell>
          <cell r="B7">
            <v>45308</v>
          </cell>
          <cell r="C7" t="str">
            <v>Orlando, FL 32836</v>
          </cell>
          <cell r="D7" t="str">
            <v>Commit NF</v>
          </cell>
          <cell r="E7">
            <v>420880</v>
          </cell>
          <cell r="F7">
            <v>67650</v>
          </cell>
          <cell r="G7">
            <v>0</v>
          </cell>
          <cell r="H7">
            <v>45156</v>
          </cell>
          <cell r="I7">
            <v>45209</v>
          </cell>
          <cell r="J7">
            <v>13</v>
          </cell>
          <cell r="K7">
            <v>45566</v>
          </cell>
          <cell r="M7">
            <v>9.4E-2</v>
          </cell>
          <cell r="N7">
            <v>5.0000000000000001E-3</v>
          </cell>
          <cell r="O7">
            <v>8.8999999999999996E-2</v>
          </cell>
          <cell r="P7">
            <v>414830</v>
          </cell>
          <cell r="Q7">
            <v>414830</v>
          </cell>
          <cell r="R7">
            <v>3249.5016666666666</v>
          </cell>
          <cell r="S7">
            <v>184.36888888888888</v>
          </cell>
          <cell r="T7">
            <v>32</v>
          </cell>
          <cell r="V7">
            <v>45414</v>
          </cell>
          <cell r="W7">
            <v>414830</v>
          </cell>
          <cell r="X7">
            <v>3466.1351111111107</v>
          </cell>
          <cell r="Y7">
            <v>418111.76622222218</v>
          </cell>
        </row>
        <row r="8">
          <cell r="A8">
            <v>40002671</v>
          </cell>
          <cell r="B8">
            <v>45400</v>
          </cell>
          <cell r="C8" t="str">
            <v>Chesnee, SC 29323</v>
          </cell>
          <cell r="D8" t="str">
            <v>Commit NC NF</v>
          </cell>
          <cell r="E8">
            <v>272000</v>
          </cell>
          <cell r="F8">
            <v>270000</v>
          </cell>
          <cell r="G8">
            <v>0</v>
          </cell>
          <cell r="H8">
            <v>45348</v>
          </cell>
          <cell r="I8">
            <v>45392</v>
          </cell>
          <cell r="J8">
            <v>13</v>
          </cell>
          <cell r="K8">
            <v>45748</v>
          </cell>
          <cell r="M8">
            <v>0.11199999999999999</v>
          </cell>
          <cell r="N8">
            <v>5.0000000000000001E-3</v>
          </cell>
          <cell r="O8">
            <v>0.10699999999999998</v>
          </cell>
          <cell r="P8">
            <v>253831</v>
          </cell>
          <cell r="Q8">
            <v>253831</v>
          </cell>
          <cell r="R8">
            <v>2369.0893333333329</v>
          </cell>
          <cell r="S8">
            <v>105.25044642857144</v>
          </cell>
          <cell r="T8">
            <v>31</v>
          </cell>
          <cell r="V8">
            <v>45413</v>
          </cell>
          <cell r="W8">
            <v>253831</v>
          </cell>
          <cell r="X8">
            <v>2357.61</v>
          </cell>
          <cell r="Y8">
            <v>256083.35955357141</v>
          </cell>
        </row>
        <row r="9">
          <cell r="A9">
            <v>40002672</v>
          </cell>
          <cell r="B9">
            <v>45400</v>
          </cell>
          <cell r="C9" t="str">
            <v>Chesnee, SC 29323</v>
          </cell>
          <cell r="D9" t="str">
            <v>Commit NC NF</v>
          </cell>
          <cell r="E9">
            <v>158843</v>
          </cell>
          <cell r="F9">
            <v>157875</v>
          </cell>
          <cell r="G9">
            <v>0</v>
          </cell>
          <cell r="H9">
            <v>45345</v>
          </cell>
          <cell r="I9">
            <v>45392</v>
          </cell>
          <cell r="J9">
            <v>13</v>
          </cell>
          <cell r="K9">
            <v>45748</v>
          </cell>
          <cell r="M9">
            <v>0.11199999999999999</v>
          </cell>
          <cell r="N9">
            <v>5.0000000000000001E-3</v>
          </cell>
          <cell r="O9">
            <v>0.10699999999999998</v>
          </cell>
          <cell r="P9">
            <v>109352.61</v>
          </cell>
          <cell r="Q9">
            <v>109352.61</v>
          </cell>
          <cell r="R9">
            <v>1020.6243599999999</v>
          </cell>
          <cell r="S9">
            <v>54.194196428571431</v>
          </cell>
          <cell r="T9">
            <v>38</v>
          </cell>
          <cell r="V9">
            <v>45420</v>
          </cell>
          <cell r="W9">
            <v>109352.61</v>
          </cell>
          <cell r="X9">
            <v>1213.95</v>
          </cell>
          <cell r="Y9">
            <v>110512.36580357143</v>
          </cell>
        </row>
        <row r="10">
          <cell r="A10">
            <v>129687</v>
          </cell>
          <cell r="B10">
            <v>45399</v>
          </cell>
          <cell r="C10" t="str">
            <v>Chicago, IL 60643</v>
          </cell>
          <cell r="D10" t="str">
            <v>Commit NF</v>
          </cell>
          <cell r="E10">
            <v>140200</v>
          </cell>
          <cell r="F10">
            <v>52750</v>
          </cell>
          <cell r="G10">
            <v>0</v>
          </cell>
          <cell r="H10">
            <v>45037</v>
          </cell>
          <cell r="I10">
            <v>45087</v>
          </cell>
          <cell r="J10">
            <v>13</v>
          </cell>
          <cell r="K10">
            <v>45444</v>
          </cell>
          <cell r="M10">
            <v>0.11650000000000001</v>
          </cell>
          <cell r="N10">
            <v>5.0000000000000001E-3</v>
          </cell>
          <cell r="O10">
            <v>0.1115</v>
          </cell>
          <cell r="P10">
            <v>139450</v>
          </cell>
          <cell r="Q10">
            <v>139450</v>
          </cell>
          <cell r="R10">
            <v>1353.8270833333333</v>
          </cell>
          <cell r="S10">
            <v>60.04097222222223</v>
          </cell>
          <cell r="T10">
            <v>31</v>
          </cell>
          <cell r="V10">
            <v>45413</v>
          </cell>
          <cell r="W10">
            <v>139450</v>
          </cell>
          <cell r="X10">
            <v>1398.9546527777779</v>
          </cell>
          <cell r="Y10">
            <v>140788.91368055556</v>
          </cell>
        </row>
        <row r="11">
          <cell r="A11">
            <v>128096</v>
          </cell>
          <cell r="B11">
            <v>45229</v>
          </cell>
          <cell r="C11" t="str">
            <v>Kannapolis, NC 28081</v>
          </cell>
          <cell r="D11" t="str">
            <v>Bridge + PO</v>
          </cell>
          <cell r="E11">
            <v>114510</v>
          </cell>
          <cell r="F11">
            <v>0</v>
          </cell>
          <cell r="G11">
            <v>0</v>
          </cell>
          <cell r="H11">
            <v>44949</v>
          </cell>
          <cell r="I11">
            <v>45026</v>
          </cell>
          <cell r="J11">
            <v>13</v>
          </cell>
          <cell r="K11">
            <v>45444</v>
          </cell>
          <cell r="M11">
            <v>9.6000000000000002E-2</v>
          </cell>
          <cell r="N11">
            <v>5.0000000000000001E-3</v>
          </cell>
          <cell r="O11">
            <v>9.0999999999999998E-2</v>
          </cell>
          <cell r="P11">
            <v>114510</v>
          </cell>
          <cell r="Q11">
            <v>114510</v>
          </cell>
          <cell r="R11">
            <v>916.08</v>
          </cell>
          <cell r="S11">
            <v>49.302916666666668</v>
          </cell>
          <cell r="T11">
            <v>31</v>
          </cell>
          <cell r="V11">
            <v>45413</v>
          </cell>
          <cell r="W11">
            <v>114510</v>
          </cell>
          <cell r="X11">
            <v>946.61599999999999</v>
          </cell>
          <cell r="Y11">
            <v>115407.31308333333</v>
          </cell>
        </row>
        <row r="12">
          <cell r="A12">
            <v>128684</v>
          </cell>
          <cell r="B12">
            <v>45229</v>
          </cell>
          <cell r="C12" t="str">
            <v>Westlake, LA 70669</v>
          </cell>
          <cell r="D12" t="str">
            <v>Commit NF</v>
          </cell>
          <cell r="E12">
            <v>106200</v>
          </cell>
          <cell r="F12">
            <v>28000</v>
          </cell>
          <cell r="G12">
            <v>0</v>
          </cell>
          <cell r="H12">
            <v>45000</v>
          </cell>
          <cell r="I12">
            <v>45056</v>
          </cell>
          <cell r="J12">
            <v>13</v>
          </cell>
          <cell r="K12">
            <v>45413</v>
          </cell>
          <cell r="M12">
            <v>0.10349999999999999</v>
          </cell>
          <cell r="N12">
            <v>5.0000000000000001E-3</v>
          </cell>
          <cell r="O12">
            <v>9.849999999999999E-2</v>
          </cell>
          <cell r="P12">
            <v>103700</v>
          </cell>
          <cell r="Q12">
            <v>103700</v>
          </cell>
          <cell r="R12">
            <v>894.41249999999991</v>
          </cell>
          <cell r="S12">
            <v>44.648611111111109</v>
          </cell>
          <cell r="T12">
            <v>31</v>
          </cell>
          <cell r="V12">
            <v>45413</v>
          </cell>
          <cell r="W12">
            <v>103700</v>
          </cell>
          <cell r="X12">
            <v>924.22624999999982</v>
          </cell>
          <cell r="Y12">
            <v>104579.57763888889</v>
          </cell>
        </row>
        <row r="13">
          <cell r="A13">
            <v>132467</v>
          </cell>
          <cell r="B13">
            <v>45308</v>
          </cell>
          <cell r="C13" t="str">
            <v>Greenfield, IN 46140</v>
          </cell>
          <cell r="D13" t="str">
            <v>Commit NF</v>
          </cell>
          <cell r="E13">
            <v>169160</v>
          </cell>
          <cell r="F13">
            <v>115000</v>
          </cell>
          <cell r="G13">
            <v>0</v>
          </cell>
          <cell r="H13">
            <v>45156</v>
          </cell>
          <cell r="I13">
            <v>45209</v>
          </cell>
          <cell r="J13">
            <v>13</v>
          </cell>
          <cell r="K13">
            <v>45566</v>
          </cell>
          <cell r="M13">
            <v>0.1235</v>
          </cell>
          <cell r="N13">
            <v>5.0000000000000001E-3</v>
          </cell>
          <cell r="O13">
            <v>0.11849999999999999</v>
          </cell>
          <cell r="P13">
            <v>168259.5</v>
          </cell>
          <cell r="Q13">
            <v>168259.5</v>
          </cell>
          <cell r="R13">
            <v>1731.6706875</v>
          </cell>
          <cell r="S13">
            <v>142.55318749999998</v>
          </cell>
          <cell r="T13">
            <v>61</v>
          </cell>
          <cell r="V13">
            <v>45413</v>
          </cell>
          <cell r="W13">
            <v>168259.5</v>
          </cell>
          <cell r="X13">
            <v>3521.0637312499998</v>
          </cell>
          <cell r="Y13">
            <v>171638.01054375002</v>
          </cell>
        </row>
        <row r="14">
          <cell r="A14">
            <v>126426</v>
          </cell>
          <cell r="B14">
            <v>45229</v>
          </cell>
          <cell r="C14" t="str">
            <v>Danville, VA 24540</v>
          </cell>
          <cell r="D14" t="str">
            <v>Commit NF</v>
          </cell>
          <cell r="E14">
            <v>144950</v>
          </cell>
          <cell r="F14">
            <v>117050</v>
          </cell>
          <cell r="G14">
            <v>0</v>
          </cell>
          <cell r="H14">
            <v>44869</v>
          </cell>
          <cell r="I14">
            <v>44936</v>
          </cell>
          <cell r="J14">
            <v>16</v>
          </cell>
          <cell r="K14">
            <v>45474</v>
          </cell>
          <cell r="M14">
            <v>0.1215</v>
          </cell>
          <cell r="N14">
            <v>5.0000000000000001E-3</v>
          </cell>
          <cell r="O14">
            <v>0.11649999999999999</v>
          </cell>
          <cell r="P14">
            <v>144950</v>
          </cell>
          <cell r="Q14">
            <v>144950</v>
          </cell>
          <cell r="R14">
            <v>1467.6187499999999</v>
          </cell>
          <cell r="S14">
            <v>62.409027777777787</v>
          </cell>
          <cell r="T14">
            <v>31</v>
          </cell>
          <cell r="V14">
            <v>45413</v>
          </cell>
          <cell r="W14">
            <v>144950</v>
          </cell>
          <cell r="X14">
            <v>1516.5393750000001</v>
          </cell>
          <cell r="Y14">
            <v>146404.13034722221</v>
          </cell>
        </row>
        <row r="15">
          <cell r="A15">
            <v>128012</v>
          </cell>
          <cell r="B15">
            <v>45229</v>
          </cell>
          <cell r="C15" t="str">
            <v>Oak Lawn, IL 60453</v>
          </cell>
          <cell r="D15" t="str">
            <v>Commit NF</v>
          </cell>
          <cell r="E15">
            <v>178750</v>
          </cell>
          <cell r="F15">
            <v>72050</v>
          </cell>
          <cell r="G15">
            <v>0</v>
          </cell>
          <cell r="H15">
            <v>44949</v>
          </cell>
          <cell r="I15">
            <v>45026</v>
          </cell>
          <cell r="J15">
            <v>13</v>
          </cell>
          <cell r="K15">
            <v>45444</v>
          </cell>
          <cell r="M15">
            <v>0.115</v>
          </cell>
          <cell r="N15">
            <v>5.0000000000000001E-3</v>
          </cell>
          <cell r="O15">
            <v>0.11</v>
          </cell>
          <cell r="P15">
            <v>178750</v>
          </cell>
          <cell r="Q15">
            <v>178750</v>
          </cell>
          <cell r="R15">
            <v>1713.0208333333333</v>
          </cell>
          <cell r="S15">
            <v>81.927083333333329</v>
          </cell>
          <cell r="T15">
            <v>33</v>
          </cell>
          <cell r="V15">
            <v>45415</v>
          </cell>
          <cell r="W15">
            <v>178750</v>
          </cell>
          <cell r="X15">
            <v>1884.3229166666665</v>
          </cell>
          <cell r="Y15">
            <v>181520.62583333332</v>
          </cell>
          <cell r="AA15">
            <v>968.23</v>
          </cell>
        </row>
        <row r="16">
          <cell r="A16">
            <v>128278</v>
          </cell>
          <cell r="B16">
            <v>45229</v>
          </cell>
          <cell r="C16" t="str">
            <v>Willingboro, NJ 08046</v>
          </cell>
          <cell r="D16" t="str">
            <v>Commit NF</v>
          </cell>
          <cell r="E16">
            <v>196770</v>
          </cell>
          <cell r="F16">
            <v>26000</v>
          </cell>
          <cell r="G16">
            <v>0</v>
          </cell>
          <cell r="H16">
            <v>44957</v>
          </cell>
          <cell r="I16">
            <v>45026</v>
          </cell>
          <cell r="J16">
            <v>13</v>
          </cell>
          <cell r="K16">
            <v>45444</v>
          </cell>
          <cell r="M16">
            <v>0.11550000000000001</v>
          </cell>
          <cell r="N16">
            <v>5.0000000000000001E-3</v>
          </cell>
          <cell r="O16">
            <v>0.1105</v>
          </cell>
          <cell r="P16">
            <v>170770</v>
          </cell>
          <cell r="Q16">
            <v>170770</v>
          </cell>
          <cell r="R16">
            <v>1643.6612500000001</v>
          </cell>
          <cell r="S16">
            <v>78.26958333333333</v>
          </cell>
          <cell r="T16">
            <v>33</v>
          </cell>
          <cell r="V16">
            <v>45415</v>
          </cell>
          <cell r="W16">
            <v>170770</v>
          </cell>
          <cell r="X16">
            <v>1808.0273750000001</v>
          </cell>
          <cell r="Y16">
            <v>173417.64779166668</v>
          </cell>
          <cell r="AA16">
            <v>917.89</v>
          </cell>
        </row>
        <row r="17">
          <cell r="A17">
            <v>130191</v>
          </cell>
          <cell r="B17">
            <v>45366</v>
          </cell>
          <cell r="C17" t="str">
            <v>Deltona, FL 32738</v>
          </cell>
          <cell r="D17" t="str">
            <v>Commit NF</v>
          </cell>
          <cell r="E17">
            <v>263250</v>
          </cell>
          <cell r="F17">
            <v>59200</v>
          </cell>
          <cell r="G17">
            <v>0</v>
          </cell>
          <cell r="H17">
            <v>45047</v>
          </cell>
          <cell r="I17">
            <v>45087</v>
          </cell>
          <cell r="J17">
            <v>13</v>
          </cell>
          <cell r="K17">
            <v>45444</v>
          </cell>
          <cell r="M17">
            <v>0.105</v>
          </cell>
          <cell r="N17">
            <v>5.0000000000000001E-3</v>
          </cell>
          <cell r="O17">
            <v>9.9999999999999992E-2</v>
          </cell>
          <cell r="P17">
            <v>261700</v>
          </cell>
          <cell r="Q17">
            <v>261700</v>
          </cell>
          <cell r="R17">
            <v>2289.875</v>
          </cell>
          <cell r="S17">
            <v>50.88611111111112</v>
          </cell>
          <cell r="T17">
            <v>14</v>
          </cell>
          <cell r="V17">
            <v>45426</v>
          </cell>
          <cell r="W17">
            <v>261700</v>
          </cell>
          <cell r="X17">
            <v>1068.6083333333333</v>
          </cell>
          <cell r="Y17">
            <v>262717.72222222225</v>
          </cell>
          <cell r="Z17">
            <v>2180.8333333333235</v>
          </cell>
        </row>
        <row r="18">
          <cell r="A18">
            <v>127703</v>
          </cell>
          <cell r="B18">
            <v>45229</v>
          </cell>
          <cell r="C18" t="str">
            <v>Cliffside Park, NJ 07010</v>
          </cell>
          <cell r="D18" t="str">
            <v>Bridge + PO</v>
          </cell>
          <cell r="E18">
            <v>384000</v>
          </cell>
          <cell r="F18">
            <v>0</v>
          </cell>
          <cell r="G18">
            <v>0</v>
          </cell>
          <cell r="H18">
            <v>44924</v>
          </cell>
          <cell r="I18">
            <v>44967</v>
          </cell>
          <cell r="J18">
            <v>13</v>
          </cell>
          <cell r="K18">
            <v>45413</v>
          </cell>
          <cell r="M18">
            <v>0.115</v>
          </cell>
          <cell r="N18">
            <v>5.0000000000000001E-3</v>
          </cell>
          <cell r="O18">
            <v>0.11</v>
          </cell>
          <cell r="P18">
            <v>384000</v>
          </cell>
          <cell r="Q18">
            <v>384000</v>
          </cell>
          <cell r="R18">
            <v>3680</v>
          </cell>
          <cell r="S18">
            <v>192</v>
          </cell>
          <cell r="T18">
            <v>36</v>
          </cell>
          <cell r="V18">
            <v>45418</v>
          </cell>
          <cell r="W18">
            <v>384000</v>
          </cell>
          <cell r="X18">
            <v>4416</v>
          </cell>
          <cell r="Y18">
            <v>392800</v>
          </cell>
          <cell r="AA18">
            <v>4576</v>
          </cell>
        </row>
        <row r="19">
          <cell r="A19">
            <v>130452</v>
          </cell>
          <cell r="B19">
            <v>45229</v>
          </cell>
          <cell r="C19" t="str">
            <v>, CT</v>
          </cell>
          <cell r="D19" t="str">
            <v>Commit MF</v>
          </cell>
          <cell r="E19">
            <v>5128743</v>
          </cell>
          <cell r="F19">
            <v>271783</v>
          </cell>
          <cell r="G19">
            <v>0</v>
          </cell>
          <cell r="H19">
            <v>45138</v>
          </cell>
          <cell r="I19">
            <v>45179</v>
          </cell>
          <cell r="J19">
            <v>24</v>
          </cell>
          <cell r="K19">
            <v>45870</v>
          </cell>
          <cell r="M19">
            <v>0.10272000000000001</v>
          </cell>
          <cell r="N19">
            <v>5.0000000000000001E-3</v>
          </cell>
          <cell r="O19">
            <v>9.7720000000000001E-2</v>
          </cell>
          <cell r="P19">
            <v>4970315.08</v>
          </cell>
          <cell r="Q19">
            <v>4970315.08</v>
          </cell>
          <cell r="R19">
            <v>42545.897084800003</v>
          </cell>
          <cell r="S19">
            <v>1173.5466161111112</v>
          </cell>
          <cell r="T19">
            <v>17</v>
          </cell>
          <cell r="V19">
            <v>45429</v>
          </cell>
          <cell r="W19">
            <v>4970315.08</v>
          </cell>
          <cell r="X19">
            <v>24109.341681386672</v>
          </cell>
          <cell r="Y19">
            <v>4997205.9875318669</v>
          </cell>
          <cell r="Z19">
            <v>40474.932468133266</v>
          </cell>
          <cell r="AB19">
            <v>3955.1124665911193</v>
          </cell>
        </row>
        <row r="20">
          <cell r="A20">
            <v>131399</v>
          </cell>
          <cell r="B20">
            <v>45229</v>
          </cell>
          <cell r="C20" t="str">
            <v>Brooklyn, NY 11207</v>
          </cell>
          <cell r="D20" t="str">
            <v>Commit NF</v>
          </cell>
          <cell r="E20">
            <v>1183120</v>
          </cell>
          <cell r="F20">
            <v>222000</v>
          </cell>
          <cell r="G20">
            <v>0</v>
          </cell>
          <cell r="H20">
            <v>45118</v>
          </cell>
          <cell r="I20">
            <v>45179</v>
          </cell>
          <cell r="J20">
            <v>13</v>
          </cell>
          <cell r="K20">
            <v>45536</v>
          </cell>
          <cell r="M20">
            <v>0.11749999999999999</v>
          </cell>
          <cell r="N20">
            <v>5.0000000000000001E-3</v>
          </cell>
          <cell r="O20">
            <v>0.11249999999999999</v>
          </cell>
          <cell r="P20">
            <v>1183120</v>
          </cell>
          <cell r="Q20">
            <v>1183120</v>
          </cell>
          <cell r="R20">
            <v>11584.716666666667</v>
          </cell>
          <cell r="S20">
            <v>772.31444444444458</v>
          </cell>
          <cell r="T20">
            <v>47</v>
          </cell>
          <cell r="V20">
            <v>45429</v>
          </cell>
          <cell r="W20">
            <v>1183120</v>
          </cell>
          <cell r="X20">
            <v>18149.389444444445</v>
          </cell>
          <cell r="Y20">
            <v>1200497.075</v>
          </cell>
        </row>
        <row r="21">
          <cell r="A21">
            <v>129835</v>
          </cell>
          <cell r="B21">
            <v>45229</v>
          </cell>
          <cell r="C21" t="str">
            <v>Saint Louis, MO 63108</v>
          </cell>
          <cell r="D21" t="str">
            <v>Commit NF</v>
          </cell>
          <cell r="E21">
            <v>205110</v>
          </cell>
          <cell r="F21">
            <v>87900</v>
          </cell>
          <cell r="G21">
            <v>0</v>
          </cell>
          <cell r="H21">
            <v>45043</v>
          </cell>
          <cell r="I21">
            <v>45087</v>
          </cell>
          <cell r="J21">
            <v>13</v>
          </cell>
          <cell r="K21">
            <v>45444</v>
          </cell>
          <cell r="M21">
            <v>0.111</v>
          </cell>
          <cell r="N21">
            <v>5.0000000000000001E-3</v>
          </cell>
          <cell r="O21">
            <v>0.106</v>
          </cell>
          <cell r="P21">
            <v>182210</v>
          </cell>
          <cell r="Q21">
            <v>182210</v>
          </cell>
          <cell r="R21">
            <v>1685.4425000000001</v>
          </cell>
          <cell r="S21">
            <v>53.144583333333337</v>
          </cell>
          <cell r="T21">
            <v>21</v>
          </cell>
          <cell r="V21">
            <v>45433</v>
          </cell>
          <cell r="W21">
            <v>182210</v>
          </cell>
          <cell r="X21">
            <v>1179.8097500000001</v>
          </cell>
          <cell r="Y21">
            <v>183336.66516666664</v>
          </cell>
          <cell r="Z21">
            <v>1479.6525277777778</v>
          </cell>
        </row>
        <row r="22">
          <cell r="A22">
            <v>129503</v>
          </cell>
          <cell r="B22">
            <v>45229</v>
          </cell>
          <cell r="C22" t="str">
            <v>Gold Hill, OR 97525</v>
          </cell>
          <cell r="D22" t="str">
            <v>Bridge + PO</v>
          </cell>
          <cell r="E22">
            <v>556000</v>
          </cell>
          <cell r="F22">
            <v>0</v>
          </cell>
          <cell r="G22">
            <v>0</v>
          </cell>
          <cell r="H22">
            <v>45014</v>
          </cell>
          <cell r="I22">
            <v>45056</v>
          </cell>
          <cell r="J22">
            <v>13</v>
          </cell>
          <cell r="K22">
            <v>45505</v>
          </cell>
          <cell r="M22">
            <v>0.1045</v>
          </cell>
          <cell r="N22">
            <v>5.0000000000000001E-3</v>
          </cell>
          <cell r="O22">
            <v>9.9499999999999991E-2</v>
          </cell>
          <cell r="P22">
            <v>556000</v>
          </cell>
          <cell r="Q22">
            <v>556000</v>
          </cell>
          <cell r="R22">
            <v>4841.833333333333</v>
          </cell>
          <cell r="S22">
            <v>393.83333333333331</v>
          </cell>
          <cell r="T22">
            <v>51</v>
          </cell>
          <cell r="V22">
            <v>45433</v>
          </cell>
          <cell r="W22">
            <v>556000</v>
          </cell>
          <cell r="X22">
            <v>8231.1166666666668</v>
          </cell>
          <cell r="Y22">
            <v>563837.28333333333</v>
          </cell>
        </row>
        <row r="23">
          <cell r="A23">
            <v>128166</v>
          </cell>
          <cell r="B23">
            <v>45229</v>
          </cell>
          <cell r="C23" t="str">
            <v>Joshua Tree, CA 92252</v>
          </cell>
          <cell r="D23" t="str">
            <v>Commit NF</v>
          </cell>
          <cell r="E23">
            <v>525000</v>
          </cell>
          <cell r="F23">
            <v>60000</v>
          </cell>
          <cell r="G23">
            <v>0</v>
          </cell>
          <cell r="H23">
            <v>45001</v>
          </cell>
          <cell r="I23">
            <v>45056</v>
          </cell>
          <cell r="J23">
            <v>13</v>
          </cell>
          <cell r="K23">
            <v>45505</v>
          </cell>
          <cell r="M23">
            <v>0.10949999999999999</v>
          </cell>
          <cell r="N23">
            <v>5.0000000000000001E-3</v>
          </cell>
          <cell r="O23">
            <v>0.10449999999999998</v>
          </cell>
          <cell r="P23">
            <v>525000</v>
          </cell>
          <cell r="Q23">
            <v>525000</v>
          </cell>
          <cell r="R23">
            <v>4790.6249999999991</v>
          </cell>
          <cell r="S23">
            <v>435.28493150684938</v>
          </cell>
          <cell r="T23">
            <v>60</v>
          </cell>
          <cell r="V23">
            <v>45443</v>
          </cell>
          <cell r="W23">
            <v>525000</v>
          </cell>
          <cell r="X23">
            <v>9532.74</v>
          </cell>
          <cell r="Y23">
            <v>534097.45506849315</v>
          </cell>
        </row>
        <row r="24">
          <cell r="A24">
            <v>128164</v>
          </cell>
          <cell r="B24">
            <v>45229</v>
          </cell>
          <cell r="C24" t="str">
            <v>Durham, NC 27707</v>
          </cell>
          <cell r="D24" t="str">
            <v>Commit NF</v>
          </cell>
          <cell r="E24">
            <v>211500</v>
          </cell>
          <cell r="F24">
            <v>105000</v>
          </cell>
          <cell r="G24">
            <v>0</v>
          </cell>
          <cell r="H24">
            <v>44988</v>
          </cell>
          <cell r="I24">
            <v>45056</v>
          </cell>
          <cell r="J24">
            <v>13</v>
          </cell>
          <cell r="K24">
            <v>45505</v>
          </cell>
          <cell r="M24">
            <v>9.3900000000000011E-2</v>
          </cell>
          <cell r="N24">
            <v>5.0000000000000001E-3</v>
          </cell>
          <cell r="O24">
            <v>8.8900000000000007E-2</v>
          </cell>
          <cell r="P24">
            <v>211500</v>
          </cell>
          <cell r="Q24">
            <v>211500</v>
          </cell>
          <cell r="R24">
            <v>1654.9875000000002</v>
          </cell>
          <cell r="S24">
            <v>86.18743343982959</v>
          </cell>
          <cell r="T24">
            <v>30</v>
          </cell>
          <cell r="V24">
            <v>45443</v>
          </cell>
          <cell r="W24">
            <v>211500</v>
          </cell>
          <cell r="X24">
            <v>1618.6</v>
          </cell>
          <cell r="Y24">
            <v>213032.41256656018</v>
          </cell>
          <cell r="Z24">
            <v>1452.03</v>
          </cell>
        </row>
        <row r="25">
          <cell r="A25">
            <v>130148</v>
          </cell>
          <cell r="B25">
            <v>45247</v>
          </cell>
          <cell r="C25" t="str">
            <v>Hampton, VA 23661</v>
          </cell>
          <cell r="D25" t="str">
            <v>Commit NF</v>
          </cell>
          <cell r="E25">
            <v>118080</v>
          </cell>
          <cell r="F25">
            <v>11200</v>
          </cell>
          <cell r="G25">
            <v>0</v>
          </cell>
          <cell r="H25">
            <v>45047</v>
          </cell>
          <cell r="I25">
            <v>45087</v>
          </cell>
          <cell r="J25">
            <v>13</v>
          </cell>
          <cell r="K25">
            <v>45444</v>
          </cell>
          <cell r="M25">
            <v>8.539999999999999E-2</v>
          </cell>
          <cell r="N25">
            <v>5.0000000000000001E-3</v>
          </cell>
          <cell r="O25">
            <v>8.0399999999999985E-2</v>
          </cell>
          <cell r="P25">
            <v>106880</v>
          </cell>
          <cell r="Q25">
            <v>106880</v>
          </cell>
          <cell r="R25">
            <v>760.62933333333331</v>
          </cell>
          <cell r="S25">
            <v>44.533333333333339</v>
          </cell>
          <cell r="T25">
            <v>30</v>
          </cell>
          <cell r="V25">
            <v>45443</v>
          </cell>
          <cell r="W25">
            <v>106880</v>
          </cell>
          <cell r="X25">
            <v>760.62933333333331</v>
          </cell>
          <cell r="Y25">
            <v>107596.09599999999</v>
          </cell>
          <cell r="Z25">
            <v>716.09</v>
          </cell>
        </row>
        <row r="26">
          <cell r="A26">
            <v>128165</v>
          </cell>
          <cell r="B26">
            <v>45229</v>
          </cell>
          <cell r="C26" t="str">
            <v>Durham, NC 27707</v>
          </cell>
          <cell r="D26" t="str">
            <v>Commit NF</v>
          </cell>
          <cell r="E26">
            <v>144270</v>
          </cell>
          <cell r="F26">
            <v>90300</v>
          </cell>
          <cell r="G26">
            <v>0</v>
          </cell>
          <cell r="H26">
            <v>44988</v>
          </cell>
          <cell r="I26">
            <v>45056</v>
          </cell>
          <cell r="J26">
            <v>13</v>
          </cell>
          <cell r="K26">
            <v>45505</v>
          </cell>
          <cell r="M26">
            <v>9.2399999999999996E-2</v>
          </cell>
          <cell r="N26">
            <v>5.0000000000000001E-3</v>
          </cell>
          <cell r="O26">
            <v>8.7399999999999992E-2</v>
          </cell>
          <cell r="P26">
            <v>144270</v>
          </cell>
          <cell r="Q26">
            <v>144270</v>
          </cell>
          <cell r="R26">
            <v>1110.8789999999999</v>
          </cell>
          <cell r="S26">
            <v>57.156385281385283</v>
          </cell>
          <cell r="T26">
            <v>30</v>
          </cell>
          <cell r="V26">
            <v>45443</v>
          </cell>
          <cell r="W26">
            <v>144270</v>
          </cell>
          <cell r="X26">
            <v>1056.25</v>
          </cell>
          <cell r="Y26">
            <v>145269.09361471861</v>
          </cell>
          <cell r="Z26">
            <v>878.52</v>
          </cell>
        </row>
        <row r="27">
          <cell r="A27">
            <v>128261</v>
          </cell>
          <cell r="B27">
            <v>45229</v>
          </cell>
          <cell r="C27" t="str">
            <v>Heath, TX 75032</v>
          </cell>
          <cell r="D27" t="str">
            <v>Commit NC NF</v>
          </cell>
          <cell r="E27">
            <v>973670</v>
          </cell>
          <cell r="F27">
            <v>755505</v>
          </cell>
          <cell r="G27">
            <v>0</v>
          </cell>
          <cell r="H27">
            <v>44981</v>
          </cell>
          <cell r="I27">
            <v>45056</v>
          </cell>
          <cell r="J27">
            <v>13</v>
          </cell>
          <cell r="K27">
            <v>45383</v>
          </cell>
          <cell r="M27">
            <v>0.11749999999999999</v>
          </cell>
          <cell r="N27">
            <v>5.0000000000000001E-3</v>
          </cell>
          <cell r="O27">
            <v>0.11249999999999999</v>
          </cell>
          <cell r="P27">
            <v>707157</v>
          </cell>
          <cell r="Q27">
            <v>707157</v>
          </cell>
          <cell r="R27">
            <v>6924.2456249999996</v>
          </cell>
          <cell r="S27">
            <v>875.61319148936184</v>
          </cell>
          <cell r="T27">
            <v>90</v>
          </cell>
          <cell r="V27">
            <v>45443</v>
          </cell>
          <cell r="W27">
            <v>707157</v>
          </cell>
          <cell r="X27">
            <v>20576.91</v>
          </cell>
          <cell r="Y27">
            <v>734224.51680851064</v>
          </cell>
          <cell r="AA27">
            <v>7366.22</v>
          </cell>
        </row>
        <row r="28">
          <cell r="A28">
            <v>40000473</v>
          </cell>
          <cell r="B28">
            <v>45275</v>
          </cell>
          <cell r="C28" t="str">
            <v>Pilesgrove, NJ 08098</v>
          </cell>
          <cell r="D28" t="str">
            <v>Commit NF</v>
          </cell>
          <cell r="E28">
            <v>315208</v>
          </cell>
          <cell r="F28">
            <v>45208</v>
          </cell>
          <cell r="G28">
            <v>0</v>
          </cell>
          <cell r="H28">
            <v>45223</v>
          </cell>
          <cell r="I28">
            <v>45270</v>
          </cell>
          <cell r="J28">
            <v>13</v>
          </cell>
          <cell r="K28">
            <v>45627</v>
          </cell>
          <cell r="M28">
            <v>0.107</v>
          </cell>
          <cell r="N28">
            <v>5.0000000000000001E-3</v>
          </cell>
          <cell r="O28">
            <v>0.10199999999999999</v>
          </cell>
          <cell r="P28">
            <v>270000</v>
          </cell>
          <cell r="Q28">
            <v>270000</v>
          </cell>
          <cell r="R28">
            <v>2407.5</v>
          </cell>
          <cell r="S28">
            <v>112.5</v>
          </cell>
          <cell r="T28">
            <v>30</v>
          </cell>
          <cell r="V28">
            <v>45443</v>
          </cell>
          <cell r="W28">
            <v>270000</v>
          </cell>
          <cell r="X28">
            <v>2407.5</v>
          </cell>
          <cell r="Y28">
            <v>272295</v>
          </cell>
          <cell r="Z28">
            <v>2295</v>
          </cell>
        </row>
        <row r="29">
          <cell r="A29">
            <v>131158</v>
          </cell>
          <cell r="B29">
            <v>45229</v>
          </cell>
          <cell r="C29" t="str">
            <v>Cape Coral, FL 33993</v>
          </cell>
          <cell r="D29" t="str">
            <v>Commit NF</v>
          </cell>
          <cell r="E29">
            <v>186960</v>
          </cell>
          <cell r="F29">
            <v>62740</v>
          </cell>
          <cell r="G29">
            <v>0</v>
          </cell>
          <cell r="H29">
            <v>45093</v>
          </cell>
          <cell r="I29">
            <v>45148</v>
          </cell>
          <cell r="J29">
            <v>13</v>
          </cell>
          <cell r="K29">
            <v>45505</v>
          </cell>
          <cell r="M29">
            <v>0.1075</v>
          </cell>
          <cell r="N29">
            <v>5.0000000000000001E-3</v>
          </cell>
          <cell r="O29">
            <v>0.10249999999999999</v>
          </cell>
          <cell r="P29">
            <v>174460</v>
          </cell>
          <cell r="Q29">
            <v>174460</v>
          </cell>
          <cell r="R29">
            <v>1562.8708333333334</v>
          </cell>
          <cell r="S29">
            <v>72.691666666666677</v>
          </cell>
          <cell r="T29">
            <v>30</v>
          </cell>
          <cell r="V29">
            <v>45443</v>
          </cell>
          <cell r="W29">
            <v>174460</v>
          </cell>
          <cell r="X29">
            <v>1562.8708333333334</v>
          </cell>
          <cell r="Y29">
            <v>175950.17916666664</v>
          </cell>
          <cell r="Z29">
            <v>1392.89</v>
          </cell>
        </row>
        <row r="30">
          <cell r="A30">
            <v>130559</v>
          </cell>
          <cell r="B30">
            <v>45366</v>
          </cell>
          <cell r="C30" t="str">
            <v>Jacksonville, FL 32209</v>
          </cell>
          <cell r="D30" t="str">
            <v>Commit NF</v>
          </cell>
          <cell r="E30">
            <v>146250</v>
          </cell>
          <cell r="F30">
            <v>75000</v>
          </cell>
          <cell r="G30">
            <v>0</v>
          </cell>
          <cell r="H30">
            <v>45077</v>
          </cell>
          <cell r="I30">
            <v>45117</v>
          </cell>
          <cell r="J30">
            <v>13</v>
          </cell>
          <cell r="K30">
            <v>45474</v>
          </cell>
          <cell r="M30">
            <v>0.1285</v>
          </cell>
          <cell r="N30">
            <v>5.0000000000000001E-3</v>
          </cell>
          <cell r="O30">
            <v>0.1235</v>
          </cell>
          <cell r="P30">
            <v>146250</v>
          </cell>
          <cell r="Q30">
            <v>146250</v>
          </cell>
          <cell r="R30">
            <v>1566.09375</v>
          </cell>
          <cell r="S30">
            <v>58.90625</v>
          </cell>
          <cell r="T30">
            <v>29</v>
          </cell>
          <cell r="V30">
            <v>45441</v>
          </cell>
          <cell r="W30">
            <v>146250</v>
          </cell>
          <cell r="X30">
            <v>1513.890625</v>
          </cell>
          <cell r="Y30">
            <v>147704.984375</v>
          </cell>
          <cell r="Z30">
            <v>1505.16</v>
          </cell>
        </row>
        <row r="31">
          <cell r="A31">
            <v>40002370</v>
          </cell>
          <cell r="B31">
            <v>45400</v>
          </cell>
          <cell r="C31" t="str">
            <v>Savannah, GA 31406</v>
          </cell>
          <cell r="D31" t="str">
            <v>Commit NF</v>
          </cell>
          <cell r="E31">
            <v>212250</v>
          </cell>
          <cell r="F31">
            <v>29285</v>
          </cell>
          <cell r="G31">
            <v>0</v>
          </cell>
          <cell r="H31">
            <v>45338</v>
          </cell>
          <cell r="I31">
            <v>45422</v>
          </cell>
          <cell r="J31">
            <v>13</v>
          </cell>
          <cell r="K31">
            <v>45748</v>
          </cell>
          <cell r="M31">
            <v>9.6999999999999989E-2</v>
          </cell>
          <cell r="N31">
            <v>5.0000000000000001E-3</v>
          </cell>
          <cell r="O31">
            <v>9.1999999999999985E-2</v>
          </cell>
          <cell r="P31">
            <v>210465</v>
          </cell>
          <cell r="Q31">
            <v>210465</v>
          </cell>
          <cell r="R31">
            <v>1701.2587499999997</v>
          </cell>
          <cell r="S31">
            <v>81.847499999999997</v>
          </cell>
          <cell r="T31">
            <v>28</v>
          </cell>
          <cell r="V31">
            <v>45440</v>
          </cell>
          <cell r="W31">
            <v>210465</v>
          </cell>
          <cell r="X31">
            <v>1587.8414999999998</v>
          </cell>
          <cell r="Y31">
            <v>211970.99400000001</v>
          </cell>
          <cell r="Z31">
            <v>1613.57</v>
          </cell>
        </row>
        <row r="32">
          <cell r="A32">
            <v>131813</v>
          </cell>
          <cell r="B32">
            <v>45229</v>
          </cell>
          <cell r="C32" t="str">
            <v>Mobile, AL 36608</v>
          </cell>
          <cell r="D32" t="str">
            <v>Commit NF</v>
          </cell>
          <cell r="E32">
            <v>78650</v>
          </cell>
          <cell r="F32">
            <v>26700</v>
          </cell>
          <cell r="G32">
            <v>0</v>
          </cell>
          <cell r="H32">
            <v>45152</v>
          </cell>
          <cell r="I32">
            <v>45209</v>
          </cell>
          <cell r="J32">
            <v>13</v>
          </cell>
          <cell r="K32">
            <v>45566</v>
          </cell>
          <cell r="M32">
            <v>0.121</v>
          </cell>
          <cell r="N32">
            <v>5.0000000000000001E-3</v>
          </cell>
          <cell r="O32">
            <v>0.11599999999999999</v>
          </cell>
          <cell r="P32">
            <v>51950</v>
          </cell>
          <cell r="Q32">
            <v>51950</v>
          </cell>
          <cell r="R32">
            <v>523.82916666666665</v>
          </cell>
          <cell r="S32">
            <v>20.202777777777776</v>
          </cell>
          <cell r="T32">
            <v>28</v>
          </cell>
          <cell r="V32">
            <v>45440</v>
          </cell>
          <cell r="W32">
            <v>51950</v>
          </cell>
          <cell r="X32">
            <v>488.90722222222217</v>
          </cell>
          <cell r="Y32">
            <v>52418.704444444447</v>
          </cell>
          <cell r="Z32">
            <v>502.18</v>
          </cell>
        </row>
        <row r="33">
          <cell r="A33">
            <v>132093</v>
          </cell>
          <cell r="B33">
            <v>45229</v>
          </cell>
          <cell r="C33" t="str">
            <v>Walton Hills, OH 44146</v>
          </cell>
          <cell r="D33" t="str">
            <v>Commit NF</v>
          </cell>
          <cell r="E33">
            <v>194600</v>
          </cell>
          <cell r="F33">
            <v>38100</v>
          </cell>
          <cell r="G33">
            <v>0</v>
          </cell>
          <cell r="H33">
            <v>45142</v>
          </cell>
          <cell r="I33">
            <v>45209</v>
          </cell>
          <cell r="J33">
            <v>13</v>
          </cell>
          <cell r="K33">
            <v>45566</v>
          </cell>
          <cell r="M33">
            <v>0.111</v>
          </cell>
          <cell r="N33">
            <v>5.0000000000000001E-3</v>
          </cell>
          <cell r="O33">
            <v>0.106</v>
          </cell>
          <cell r="P33">
            <v>172954.5</v>
          </cell>
          <cell r="Q33">
            <v>172954.5</v>
          </cell>
          <cell r="R33">
            <v>1599.829125</v>
          </cell>
          <cell r="S33">
            <v>67.260083333333327</v>
          </cell>
          <cell r="T33">
            <v>28</v>
          </cell>
          <cell r="V33">
            <v>45440</v>
          </cell>
          <cell r="W33">
            <v>172954.5</v>
          </cell>
          <cell r="X33">
            <v>1493.1738499999999</v>
          </cell>
          <cell r="Y33">
            <v>174380.41376666666</v>
          </cell>
          <cell r="Z33">
            <v>1527.76</v>
          </cell>
        </row>
        <row r="34">
          <cell r="A34">
            <v>127879</v>
          </cell>
          <cell r="B34">
            <v>45229</v>
          </cell>
          <cell r="C34" t="str">
            <v>Oxon Hill, MD 20745</v>
          </cell>
          <cell r="D34" t="str">
            <v>Commit NF</v>
          </cell>
          <cell r="E34">
            <v>228250</v>
          </cell>
          <cell r="F34">
            <v>71000</v>
          </cell>
          <cell r="G34">
            <v>0</v>
          </cell>
          <cell r="H34">
            <v>44943</v>
          </cell>
          <cell r="I34">
            <v>45026</v>
          </cell>
          <cell r="J34">
            <v>13</v>
          </cell>
          <cell r="K34">
            <v>45444</v>
          </cell>
          <cell r="M34">
            <v>9.2499999999999999E-2</v>
          </cell>
          <cell r="N34">
            <v>5.0000000000000001E-3</v>
          </cell>
          <cell r="O34">
            <v>8.7499999999999994E-2</v>
          </cell>
          <cell r="P34">
            <v>222500</v>
          </cell>
          <cell r="Q34">
            <v>222500</v>
          </cell>
          <cell r="R34">
            <v>1715.1041666666667</v>
          </cell>
          <cell r="S34">
            <v>101.97916666666667</v>
          </cell>
          <cell r="T34">
            <v>33</v>
          </cell>
          <cell r="V34">
            <v>45415</v>
          </cell>
          <cell r="W34">
            <v>222500</v>
          </cell>
          <cell r="X34">
            <v>1886.6145833333333</v>
          </cell>
          <cell r="Y34">
            <v>224284.63541666669</v>
          </cell>
        </row>
      </sheetData>
      <sheetData sheetId="6">
        <row r="1">
          <cell r="A1" t="str">
            <v>Account</v>
          </cell>
          <cell r="B1" t="str">
            <v>Total Charge Due</v>
          </cell>
        </row>
        <row r="2">
          <cell r="A2">
            <v>118879</v>
          </cell>
          <cell r="B2">
            <v>110</v>
          </cell>
        </row>
        <row r="3">
          <cell r="A3">
            <v>118879</v>
          </cell>
          <cell r="B3">
            <v>110</v>
          </cell>
        </row>
        <row r="4">
          <cell r="A4">
            <v>118879</v>
          </cell>
          <cell r="B4">
            <v>110</v>
          </cell>
        </row>
        <row r="5">
          <cell r="A5">
            <v>122601</v>
          </cell>
          <cell r="B5">
            <v>1150</v>
          </cell>
        </row>
        <row r="6">
          <cell r="A6">
            <v>127590</v>
          </cell>
          <cell r="B6">
            <v>12.4</v>
          </cell>
        </row>
        <row r="7">
          <cell r="A7">
            <v>127590</v>
          </cell>
          <cell r="B7">
            <v>510</v>
          </cell>
        </row>
        <row r="8">
          <cell r="A8">
            <v>126486</v>
          </cell>
          <cell r="B8">
            <v>1109.9000000000001</v>
          </cell>
        </row>
        <row r="9">
          <cell r="A9">
            <v>127892</v>
          </cell>
          <cell r="B9">
            <v>125</v>
          </cell>
        </row>
        <row r="10">
          <cell r="A10">
            <v>126482</v>
          </cell>
          <cell r="B10">
            <v>1109.9000000000001</v>
          </cell>
        </row>
        <row r="11">
          <cell r="A11">
            <v>128548</v>
          </cell>
          <cell r="B11">
            <v>7325.85</v>
          </cell>
        </row>
        <row r="12">
          <cell r="A12">
            <v>128567</v>
          </cell>
          <cell r="B12">
            <v>20</v>
          </cell>
        </row>
        <row r="13">
          <cell r="A13">
            <v>127590</v>
          </cell>
          <cell r="B13">
            <v>20</v>
          </cell>
        </row>
        <row r="14">
          <cell r="A14">
            <v>127590</v>
          </cell>
          <cell r="B14">
            <v>110</v>
          </cell>
        </row>
        <row r="15">
          <cell r="A15">
            <v>127590</v>
          </cell>
          <cell r="B15">
            <v>35</v>
          </cell>
        </row>
        <row r="16">
          <cell r="A16">
            <v>127745</v>
          </cell>
          <cell r="B16">
            <v>706.5</v>
          </cell>
        </row>
        <row r="17">
          <cell r="A17">
            <v>127590</v>
          </cell>
          <cell r="B17">
            <v>110</v>
          </cell>
        </row>
        <row r="18">
          <cell r="A18">
            <v>127590</v>
          </cell>
          <cell r="B18">
            <v>75</v>
          </cell>
        </row>
        <row r="19">
          <cell r="A19">
            <v>127745</v>
          </cell>
          <cell r="B19">
            <v>1035</v>
          </cell>
        </row>
        <row r="20">
          <cell r="A20">
            <v>127892</v>
          </cell>
          <cell r="B20">
            <v>30</v>
          </cell>
        </row>
        <row r="21">
          <cell r="A21">
            <v>127590</v>
          </cell>
          <cell r="B21">
            <v>20</v>
          </cell>
        </row>
        <row r="22">
          <cell r="A22">
            <v>127947</v>
          </cell>
          <cell r="B22">
            <v>20</v>
          </cell>
        </row>
        <row r="23">
          <cell r="A23">
            <v>127892</v>
          </cell>
          <cell r="B23">
            <v>100</v>
          </cell>
        </row>
        <row r="24">
          <cell r="A24">
            <v>127590</v>
          </cell>
          <cell r="B24">
            <v>552</v>
          </cell>
        </row>
        <row r="25">
          <cell r="A25">
            <v>129964</v>
          </cell>
          <cell r="B25">
            <v>450</v>
          </cell>
        </row>
        <row r="26">
          <cell r="A26">
            <v>127590</v>
          </cell>
          <cell r="B26">
            <v>12.4</v>
          </cell>
        </row>
        <row r="27">
          <cell r="A27">
            <v>130144</v>
          </cell>
          <cell r="B27">
            <v>-9180.33</v>
          </cell>
        </row>
        <row r="28">
          <cell r="A28">
            <v>127695</v>
          </cell>
          <cell r="B28">
            <v>110</v>
          </cell>
        </row>
        <row r="29">
          <cell r="A29">
            <v>127741</v>
          </cell>
          <cell r="B29">
            <v>110</v>
          </cell>
        </row>
        <row r="30">
          <cell r="A30">
            <v>128215</v>
          </cell>
          <cell r="B30">
            <v>-8976.39</v>
          </cell>
        </row>
        <row r="31">
          <cell r="A31">
            <v>128014</v>
          </cell>
          <cell r="B31">
            <v>20</v>
          </cell>
        </row>
        <row r="32">
          <cell r="A32">
            <v>128014</v>
          </cell>
          <cell r="B32">
            <v>110</v>
          </cell>
        </row>
        <row r="33">
          <cell r="A33">
            <v>127736</v>
          </cell>
          <cell r="B33">
            <v>20</v>
          </cell>
        </row>
        <row r="34">
          <cell r="A34">
            <v>127892</v>
          </cell>
          <cell r="B34">
            <v>35</v>
          </cell>
        </row>
        <row r="35">
          <cell r="A35">
            <v>128128</v>
          </cell>
          <cell r="B35">
            <v>0</v>
          </cell>
        </row>
        <row r="36">
          <cell r="A36">
            <v>127892</v>
          </cell>
          <cell r="B36">
            <v>18</v>
          </cell>
        </row>
        <row r="37">
          <cell r="A37">
            <v>128548</v>
          </cell>
          <cell r="B37">
            <v>20</v>
          </cell>
        </row>
        <row r="38">
          <cell r="A38">
            <v>128013</v>
          </cell>
          <cell r="B38">
            <v>2360</v>
          </cell>
        </row>
        <row r="39">
          <cell r="A39">
            <v>128381</v>
          </cell>
          <cell r="B39">
            <v>20</v>
          </cell>
        </row>
        <row r="40">
          <cell r="A40">
            <v>128451</v>
          </cell>
          <cell r="B40">
            <v>-9664.2000000000007</v>
          </cell>
        </row>
        <row r="41">
          <cell r="A41">
            <v>127892</v>
          </cell>
          <cell r="B41">
            <v>225</v>
          </cell>
        </row>
        <row r="42">
          <cell r="A42">
            <v>127892</v>
          </cell>
          <cell r="B42">
            <v>4.25</v>
          </cell>
        </row>
        <row r="43">
          <cell r="A43">
            <v>128567</v>
          </cell>
          <cell r="B43">
            <v>2486</v>
          </cell>
        </row>
        <row r="44">
          <cell r="A44">
            <v>127963</v>
          </cell>
          <cell r="B44">
            <v>-1497.54</v>
          </cell>
        </row>
        <row r="45">
          <cell r="A45">
            <v>128628</v>
          </cell>
          <cell r="B45">
            <v>979.81</v>
          </cell>
        </row>
        <row r="46">
          <cell r="A46">
            <v>128014</v>
          </cell>
          <cell r="B46">
            <v>20</v>
          </cell>
        </row>
        <row r="47">
          <cell r="A47">
            <v>129964</v>
          </cell>
          <cell r="B47">
            <v>20</v>
          </cell>
        </row>
        <row r="48">
          <cell r="A48">
            <v>127590</v>
          </cell>
          <cell r="B48">
            <v>747</v>
          </cell>
        </row>
        <row r="49">
          <cell r="A49">
            <v>129964</v>
          </cell>
          <cell r="B49">
            <v>810</v>
          </cell>
        </row>
        <row r="50">
          <cell r="A50">
            <v>127590</v>
          </cell>
          <cell r="B50">
            <v>868</v>
          </cell>
        </row>
        <row r="51">
          <cell r="A51">
            <v>127590</v>
          </cell>
          <cell r="B51">
            <v>0.64</v>
          </cell>
        </row>
        <row r="52">
          <cell r="A52">
            <v>128478</v>
          </cell>
          <cell r="B52">
            <v>-42337</v>
          </cell>
        </row>
        <row r="53">
          <cell r="A53">
            <v>127590</v>
          </cell>
          <cell r="B53">
            <v>595</v>
          </cell>
        </row>
        <row r="54">
          <cell r="A54">
            <v>129196</v>
          </cell>
          <cell r="B54">
            <v>220</v>
          </cell>
        </row>
        <row r="55">
          <cell r="A55">
            <v>129117</v>
          </cell>
          <cell r="B55">
            <v>13728</v>
          </cell>
        </row>
        <row r="56">
          <cell r="A56">
            <v>128628</v>
          </cell>
          <cell r="B56">
            <v>979.81</v>
          </cell>
        </row>
        <row r="57">
          <cell r="A57">
            <v>127745</v>
          </cell>
          <cell r="B57">
            <v>110</v>
          </cell>
        </row>
        <row r="58">
          <cell r="A58">
            <v>127892</v>
          </cell>
          <cell r="B58">
            <v>60</v>
          </cell>
        </row>
        <row r="59">
          <cell r="A59">
            <v>129196</v>
          </cell>
          <cell r="B59">
            <v>20</v>
          </cell>
        </row>
        <row r="60">
          <cell r="A60">
            <v>127892</v>
          </cell>
          <cell r="B60">
            <v>75</v>
          </cell>
        </row>
        <row r="61">
          <cell r="A61">
            <v>129196</v>
          </cell>
          <cell r="B61">
            <v>426.1</v>
          </cell>
        </row>
        <row r="62">
          <cell r="A62">
            <v>131946</v>
          </cell>
          <cell r="B62">
            <v>35</v>
          </cell>
        </row>
        <row r="63">
          <cell r="A63">
            <v>130033</v>
          </cell>
          <cell r="B63">
            <v>-9528</v>
          </cell>
        </row>
        <row r="64">
          <cell r="A64">
            <v>130443</v>
          </cell>
          <cell r="B64">
            <v>-1521.27</v>
          </cell>
        </row>
        <row r="65">
          <cell r="A65">
            <v>129196</v>
          </cell>
          <cell r="B65">
            <v>59.69</v>
          </cell>
        </row>
        <row r="66">
          <cell r="A66">
            <v>129937</v>
          </cell>
          <cell r="B66">
            <v>435</v>
          </cell>
        </row>
        <row r="67">
          <cell r="A67">
            <v>129964</v>
          </cell>
          <cell r="B67">
            <v>125</v>
          </cell>
        </row>
        <row r="68">
          <cell r="A68">
            <v>130659</v>
          </cell>
          <cell r="B68">
            <v>-1407</v>
          </cell>
        </row>
        <row r="69">
          <cell r="A69">
            <v>130903</v>
          </cell>
          <cell r="B69">
            <v>-14880</v>
          </cell>
        </row>
        <row r="70">
          <cell r="A70">
            <v>130064</v>
          </cell>
          <cell r="B70">
            <v>110</v>
          </cell>
        </row>
        <row r="71">
          <cell r="A71">
            <v>131826</v>
          </cell>
          <cell r="B71">
            <v>110</v>
          </cell>
        </row>
        <row r="72">
          <cell r="A72">
            <v>131946</v>
          </cell>
          <cell r="B72">
            <v>12.4</v>
          </cell>
        </row>
        <row r="73">
          <cell r="A73">
            <v>128548</v>
          </cell>
          <cell r="B73">
            <v>3500</v>
          </cell>
        </row>
        <row r="74">
          <cell r="A74">
            <v>128567</v>
          </cell>
          <cell r="B74">
            <v>-2404.4899999999998</v>
          </cell>
        </row>
        <row r="75">
          <cell r="A75">
            <v>131826</v>
          </cell>
          <cell r="B75">
            <v>3.23</v>
          </cell>
        </row>
        <row r="76">
          <cell r="A76">
            <v>128585</v>
          </cell>
          <cell r="B76">
            <v>20</v>
          </cell>
        </row>
        <row r="77">
          <cell r="A77">
            <v>131946</v>
          </cell>
          <cell r="B77">
            <v>20</v>
          </cell>
        </row>
        <row r="78">
          <cell r="A78">
            <v>131946</v>
          </cell>
          <cell r="B78">
            <v>30</v>
          </cell>
        </row>
        <row r="79">
          <cell r="A79">
            <v>131946</v>
          </cell>
          <cell r="B79">
            <v>60</v>
          </cell>
        </row>
        <row r="80">
          <cell r="A80">
            <v>131946</v>
          </cell>
          <cell r="B80">
            <v>200</v>
          </cell>
        </row>
        <row r="81">
          <cell r="A81">
            <v>131946</v>
          </cell>
          <cell r="B81">
            <v>20</v>
          </cell>
        </row>
        <row r="82">
          <cell r="A82">
            <v>40002014</v>
          </cell>
          <cell r="B82">
            <v>28.82</v>
          </cell>
        </row>
        <row r="83">
          <cell r="A83">
            <v>131946</v>
          </cell>
          <cell r="B83">
            <v>8.32</v>
          </cell>
        </row>
        <row r="84">
          <cell r="A84">
            <v>131946</v>
          </cell>
          <cell r="B84">
            <v>110</v>
          </cell>
        </row>
        <row r="85">
          <cell r="A85">
            <v>127879</v>
          </cell>
          <cell r="B85">
            <v>-2191</v>
          </cell>
        </row>
        <row r="86">
          <cell r="A86">
            <v>128097</v>
          </cell>
          <cell r="B86">
            <v>-1123</v>
          </cell>
        </row>
        <row r="87">
          <cell r="A87">
            <v>129775</v>
          </cell>
          <cell r="B87">
            <v>-2264</v>
          </cell>
        </row>
        <row r="88">
          <cell r="A88">
            <v>127703</v>
          </cell>
          <cell r="B88">
            <v>-3708.12</v>
          </cell>
        </row>
        <row r="89">
          <cell r="A89">
            <v>127703</v>
          </cell>
          <cell r="B89">
            <v>-20</v>
          </cell>
        </row>
        <row r="90">
          <cell r="A90">
            <v>127879</v>
          </cell>
          <cell r="B90">
            <v>-20</v>
          </cell>
        </row>
        <row r="91">
          <cell r="A91">
            <v>128012</v>
          </cell>
          <cell r="B91">
            <v>-20</v>
          </cell>
        </row>
        <row r="92">
          <cell r="A92">
            <v>128097</v>
          </cell>
          <cell r="B92">
            <v>-20</v>
          </cell>
        </row>
        <row r="93">
          <cell r="A93">
            <v>128278</v>
          </cell>
          <cell r="B93">
            <v>-20</v>
          </cell>
        </row>
        <row r="94">
          <cell r="A94">
            <v>131399</v>
          </cell>
          <cell r="B94">
            <v>-540</v>
          </cell>
        </row>
        <row r="95">
          <cell r="A95">
            <v>127703</v>
          </cell>
          <cell r="B95">
            <v>20</v>
          </cell>
        </row>
        <row r="96">
          <cell r="A96">
            <v>128097</v>
          </cell>
          <cell r="B96">
            <v>1123</v>
          </cell>
        </row>
        <row r="97">
          <cell r="A97">
            <v>128097</v>
          </cell>
          <cell r="B97">
            <v>-1113.8</v>
          </cell>
        </row>
        <row r="98">
          <cell r="A98">
            <v>128097</v>
          </cell>
          <cell r="B98">
            <v>110</v>
          </cell>
        </row>
        <row r="99">
          <cell r="A99">
            <v>128097</v>
          </cell>
          <cell r="B99">
            <v>-119.2</v>
          </cell>
        </row>
        <row r="100">
          <cell r="A100">
            <v>128684</v>
          </cell>
          <cell r="B100">
            <v>1894.12</v>
          </cell>
        </row>
        <row r="101">
          <cell r="A101">
            <v>128684</v>
          </cell>
          <cell r="B101">
            <v>-249.09</v>
          </cell>
        </row>
        <row r="102">
          <cell r="A102">
            <v>129775</v>
          </cell>
          <cell r="B102">
            <v>2264</v>
          </cell>
        </row>
        <row r="103">
          <cell r="A103">
            <v>129775</v>
          </cell>
          <cell r="B103">
            <v>-2264</v>
          </cell>
        </row>
        <row r="104">
          <cell r="A104">
            <v>129196</v>
          </cell>
          <cell r="B104">
            <v>1793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4EF47-4EBB-48F1-8BE0-35459C30BE21}">
  <dimension ref="A1:AS356"/>
  <sheetViews>
    <sheetView tabSelected="1" workbookViewId="0">
      <selection activeCell="A2" sqref="A2:XFD2"/>
    </sheetView>
  </sheetViews>
  <sheetFormatPr defaultRowHeight="15" x14ac:dyDescent="0.25"/>
  <cols>
    <col min="1" max="1" width="12.85546875" style="1" bestFit="1" customWidth="1"/>
    <col min="2" max="2" width="13.5703125" style="2" bestFit="1" customWidth="1"/>
    <col min="3" max="3" width="32.5703125" bestFit="1" customWidth="1"/>
    <col min="4" max="4" width="15" bestFit="1" customWidth="1"/>
    <col min="5" max="5" width="20.42578125" style="3" bestFit="1" customWidth="1"/>
    <col min="6" max="6" width="24.42578125" style="3" bestFit="1" customWidth="1"/>
    <col min="7" max="7" width="24" style="3" bestFit="1" customWidth="1"/>
    <col min="8" max="8" width="24" style="2" bestFit="1" customWidth="1"/>
    <col min="9" max="9" width="22.140625" style="2" bestFit="1" customWidth="1"/>
    <col min="10" max="10" width="14.42578125" bestFit="1" customWidth="1"/>
    <col min="11" max="11" width="25.140625" style="2" bestFit="1" customWidth="1"/>
    <col min="12" max="12" width="21" style="2" customWidth="1"/>
    <col min="13" max="13" width="14.140625" bestFit="1" customWidth="1"/>
    <col min="14" max="14" width="24.42578125" bestFit="1" customWidth="1"/>
    <col min="15" max="15" width="13.5703125" style="3" bestFit="1" customWidth="1"/>
    <col min="16" max="16" width="15.140625" bestFit="1" customWidth="1"/>
    <col min="17" max="17" width="26" style="4" bestFit="1" customWidth="1"/>
    <col min="18" max="18" width="22.28515625" style="5" bestFit="1" customWidth="1"/>
    <col min="19" max="19" width="27.42578125" style="5" customWidth="1"/>
    <col min="20" max="20" width="20.42578125" style="5" customWidth="1"/>
    <col min="21" max="21" width="12.5703125" bestFit="1" customWidth="1"/>
    <col min="22" max="22" width="43.5703125" style="9" bestFit="1" customWidth="1"/>
    <col min="23" max="23" width="25.5703125" style="7" bestFit="1" customWidth="1"/>
    <col min="24" max="24" width="30.140625" style="7" bestFit="1" customWidth="1"/>
    <col min="25" max="25" width="22.85546875" style="7" customWidth="1"/>
    <col min="26" max="26" width="22.5703125" style="7" customWidth="1"/>
    <col min="27" max="27" width="42.140625" style="7" customWidth="1"/>
    <col min="28" max="28" width="37" customWidth="1"/>
    <col min="29" max="29" width="46.5703125" style="3" customWidth="1"/>
    <col min="30" max="30" width="21.140625" style="3" customWidth="1"/>
    <col min="31" max="32" width="20.5703125" style="3" customWidth="1"/>
    <col min="33" max="33" width="46.42578125" style="3" bestFit="1" customWidth="1"/>
    <col min="34" max="34" width="42.5703125" style="3" customWidth="1"/>
    <col min="35" max="35" width="16" style="10" customWidth="1"/>
    <col min="36" max="36" width="19.140625" style="3" customWidth="1"/>
    <col min="37" max="39" width="23.140625" style="3" customWidth="1"/>
    <col min="40" max="40" width="23.28515625" style="8" bestFit="1" customWidth="1"/>
    <col min="41" max="41" width="22.5703125" customWidth="1"/>
    <col min="42" max="42" width="18.42578125" style="9" customWidth="1"/>
    <col min="43" max="43" width="27" style="3" customWidth="1"/>
    <col min="44" max="44" width="24" style="3" customWidth="1"/>
    <col min="45" max="45" width="19.140625" bestFit="1" customWidth="1"/>
  </cols>
  <sheetData>
    <row r="1" spans="1:45" x14ac:dyDescent="0.25">
      <c r="A1" s="1" t="s">
        <v>0</v>
      </c>
      <c r="B1" s="2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t="s">
        <v>12</v>
      </c>
      <c r="N1" t="s">
        <v>13</v>
      </c>
      <c r="O1" s="3" t="s">
        <v>14</v>
      </c>
      <c r="P1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t="s">
        <v>20</v>
      </c>
      <c r="V1" s="9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9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0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t="s">
        <v>40</v>
      </c>
      <c r="AP1" s="7" t="s">
        <v>41</v>
      </c>
      <c r="AQ1" s="3" t="s">
        <v>42</v>
      </c>
      <c r="AR1" s="3" t="s">
        <v>43</v>
      </c>
      <c r="AS1" t="s">
        <v>44</v>
      </c>
    </row>
    <row r="2" spans="1:45" x14ac:dyDescent="0.25">
      <c r="A2" s="1">
        <v>120713</v>
      </c>
      <c r="B2" s="2">
        <v>45229</v>
      </c>
      <c r="C2" t="s">
        <v>45</v>
      </c>
      <c r="D2" t="s">
        <v>46</v>
      </c>
      <c r="E2" s="11">
        <v>1613500</v>
      </c>
      <c r="F2" s="11">
        <v>206700</v>
      </c>
      <c r="G2" s="11">
        <v>155996.5</v>
      </c>
      <c r="H2" s="2">
        <v>44655</v>
      </c>
      <c r="I2" s="2">
        <v>44722</v>
      </c>
      <c r="J2">
        <v>36</v>
      </c>
      <c r="K2" s="2">
        <v>45778</v>
      </c>
      <c r="L2" s="2">
        <v>45778</v>
      </c>
      <c r="M2" t="str">
        <f t="shared" ref="M2:M65" si="0">IF(K2 &gt;L2,"Yes","No")</f>
        <v>No</v>
      </c>
      <c r="N2">
        <f t="shared" ref="N2:N65" si="1">IFERROR(DATEDIF(AN2,(K2+9),"M"),0)</f>
        <v>11</v>
      </c>
      <c r="O2" s="11">
        <v>0</v>
      </c>
      <c r="P2" s="11">
        <f>SUMIF([1]Payoffs!A:A,[1]Distribution!A3,[1]Payoffs!AA:AA)</f>
        <v>0</v>
      </c>
      <c r="R2" s="5">
        <v>5.9900000000000002E-2</v>
      </c>
      <c r="S2" s="5">
        <v>2.5000000000000001E-3</v>
      </c>
      <c r="T2" s="5">
        <v>2.5000000000000001E-3</v>
      </c>
      <c r="U2" s="6">
        <f t="shared" ref="U2:U65" si="2">R2-S2-T2</f>
        <v>5.4899999999999997E-2</v>
      </c>
      <c r="V2" s="9">
        <v>1457503.5</v>
      </c>
      <c r="W2" s="12">
        <f>SUMIF('[1]Commitment Draws'!A:A,[1]Distribution!A3,'[1]Commitment Draws'!G:G)</f>
        <v>0</v>
      </c>
      <c r="X2" s="12">
        <f t="shared" ref="X2:X65" si="3">V2+W2-AC2-AI2</f>
        <v>1457503.5</v>
      </c>
      <c r="Y2" s="12">
        <v>7275.37</v>
      </c>
      <c r="Z2" s="12">
        <f t="shared" ref="Z2:Z65" si="4">Y2</f>
        <v>7275.37</v>
      </c>
      <c r="AA2" s="12">
        <v>0</v>
      </c>
      <c r="AB2" s="11">
        <f>SUMIF('[1]Transaction Detail'!$D:$D,[1]Distribution!A3,'[1]Transaction Detail'!$H:$H)</f>
        <v>7275.37</v>
      </c>
      <c r="AC2" s="11">
        <f>SUMIF('[1]Transaction Detail'!$D:$D,[1]Distribution!A3,'[1]Transaction Detail'!$I:$I)</f>
        <v>0</v>
      </c>
      <c r="AD2" s="11">
        <f t="shared" ref="AD2:AD65" si="5">ROUND(AB2*S2/R2,2)</f>
        <v>303.64999999999998</v>
      </c>
      <c r="AE2" s="11">
        <f t="shared" ref="AE2:AE65" si="6">ROUND(IF(AB2&lt;&gt;0,(Y2*T2/R2),0),2)</f>
        <v>303.64999999999998</v>
      </c>
      <c r="AF2" s="11">
        <f t="shared" ref="AF2:AF65" si="7">ROUND(IF(AB2&lt;&gt;0,Y2*S2/R2),2)</f>
        <v>303.64999999999998</v>
      </c>
      <c r="AG2" s="11">
        <f>SUMIF('[1]Servicing Advances - Active'!A:A,[1]Distribution!A3,'[1]Servicing Advances - Active'!B:B)</f>
        <v>0</v>
      </c>
      <c r="AH2" s="2" t="str">
        <f>_xlfn.IFNA(VLOOKUP(A2,[1]Payoffs!A:AB,22,FALSE),"")</f>
        <v/>
      </c>
      <c r="AI2" s="11">
        <f>_xlfn.IFNA(VLOOKUP($A2,[1]Payoffs!$A:$AB,23,FALSE),0)</f>
        <v>0</v>
      </c>
      <c r="AJ2" s="11">
        <f>_xlfn.IFNA(VLOOKUP($A2,[1]Payoffs!$A:$AB,24,FALSE),0)</f>
        <v>0</v>
      </c>
      <c r="AK2" s="11">
        <f>ROUND(_xlfn.IFNA(VLOOKUP($A2,[1]Payoffs!$A:$AB,19,FALSE),0),2)</f>
        <v>0</v>
      </c>
      <c r="AL2" s="11">
        <v>0</v>
      </c>
      <c r="AM2" s="11">
        <f>IF(AB2&lt;&gt;0,Y2+AC2-AF2+O2-AE2+AI2+AJ2-AK2+P2+AL2,O2+AC2+AI2+AJ2-AK2+P2+AL2)+_xlfn.IFNA(VLOOKUP(A2,[1]Payoffs!A:AB,28,FALSE),0)-AG2</f>
        <v>6668.0700000000006</v>
      </c>
      <c r="AN2" s="13">
        <v>45453</v>
      </c>
      <c r="AO2" t="s">
        <v>47</v>
      </c>
      <c r="AP2" s="9">
        <v>0</v>
      </c>
      <c r="AQ2" s="11">
        <v>0</v>
      </c>
      <c r="AR2" s="11">
        <v>0</v>
      </c>
    </row>
    <row r="3" spans="1:45" x14ac:dyDescent="0.25">
      <c r="A3" s="1">
        <v>118062</v>
      </c>
      <c r="B3" s="2">
        <v>45229</v>
      </c>
      <c r="C3" t="s">
        <v>48</v>
      </c>
      <c r="D3" t="s">
        <v>49</v>
      </c>
      <c r="E3" s="3">
        <v>3114635</v>
      </c>
      <c r="F3" s="3">
        <v>3114635.88</v>
      </c>
      <c r="G3" s="11">
        <v>1313906.8799999999</v>
      </c>
      <c r="H3" s="2">
        <v>44670</v>
      </c>
      <c r="I3" s="2">
        <v>44722</v>
      </c>
      <c r="J3">
        <v>19</v>
      </c>
      <c r="K3" s="2">
        <v>45444</v>
      </c>
      <c r="L3" s="2">
        <v>45261</v>
      </c>
      <c r="M3" t="str">
        <f t="shared" si="0"/>
        <v>Yes</v>
      </c>
      <c r="N3">
        <f t="shared" si="1"/>
        <v>0</v>
      </c>
      <c r="O3" s="11">
        <v>0</v>
      </c>
      <c r="P3" s="11">
        <f>SUMIF([1]Payoffs!A:A,[1]Distribution!A4,[1]Payoffs!AA:AA)</f>
        <v>0</v>
      </c>
      <c r="R3" s="5">
        <v>7.2499999999999995E-2</v>
      </c>
      <c r="S3" s="5">
        <v>2.5000000000000001E-3</v>
      </c>
      <c r="T3" s="5">
        <v>2.5000000000000001E-3</v>
      </c>
      <c r="U3" s="6">
        <f t="shared" si="2"/>
        <v>6.7499999999999991E-2</v>
      </c>
      <c r="V3" s="9">
        <v>1790728.12</v>
      </c>
      <c r="W3" s="12">
        <f>SUMIF('[1]Commitment Draws'!A:A,[1]Distribution!A4,'[1]Commitment Draws'!G:G)</f>
        <v>10000</v>
      </c>
      <c r="X3" s="12">
        <f t="shared" si="3"/>
        <v>1800728.12</v>
      </c>
      <c r="Y3" s="12">
        <v>10526.56</v>
      </c>
      <c r="Z3" s="12">
        <f t="shared" si="4"/>
        <v>10526.56</v>
      </c>
      <c r="AA3" s="7">
        <v>0</v>
      </c>
      <c r="AB3" s="11">
        <f>SUMIF('[1]Transaction Detail'!$D:$D,[1]Distribution!A4,'[1]Transaction Detail'!$H:$H)</f>
        <v>10526.56</v>
      </c>
      <c r="AC3" s="11">
        <f>SUMIF('[1]Transaction Detail'!$D:$D,[1]Distribution!A4,'[1]Transaction Detail'!$I:$I)</f>
        <v>0</v>
      </c>
      <c r="AD3" s="11">
        <f t="shared" si="5"/>
        <v>362.98</v>
      </c>
      <c r="AE3" s="11">
        <f t="shared" si="6"/>
        <v>362.98</v>
      </c>
      <c r="AF3" s="11">
        <f t="shared" si="7"/>
        <v>362.98</v>
      </c>
      <c r="AG3" s="11">
        <f>SUMIF('[1]Servicing Advances - Active'!A:A,[1]Distribution!A4,'[1]Servicing Advances - Active'!B:B)</f>
        <v>0</v>
      </c>
      <c r="AH3" s="2" t="str">
        <f>_xlfn.IFNA(VLOOKUP(A3,[1]Payoffs!A:AB,22,FALSE),"")</f>
        <v/>
      </c>
      <c r="AI3" s="11">
        <f>_xlfn.IFNA(VLOOKUP($A3,[1]Payoffs!$A:$AB,23,FALSE),0)</f>
        <v>0</v>
      </c>
      <c r="AJ3" s="11">
        <f>_xlfn.IFNA(VLOOKUP($A3,[1]Payoffs!$A:$AB,24,FALSE),0)</f>
        <v>0</v>
      </c>
      <c r="AK3" s="11">
        <f>ROUND(_xlfn.IFNA(VLOOKUP($A3,[1]Payoffs!$A:$AB,19,FALSE),0),2)</f>
        <v>0</v>
      </c>
      <c r="AL3" s="11">
        <v>0</v>
      </c>
      <c r="AM3" s="11">
        <f>IF(AB3&lt;&gt;0,Y3+AC3-AF3+O3-AE3+AI3+AJ3-AK3+P3+AL3,O3+AC3+AI3+AJ3-AK3+P3+AL3)+_xlfn.IFNA(VLOOKUP(A3,[1]Payoffs!A:AB,28,FALSE),0)-AG3</f>
        <v>9800.6</v>
      </c>
      <c r="AN3" s="13">
        <v>45453</v>
      </c>
      <c r="AO3" t="s">
        <v>47</v>
      </c>
      <c r="AP3" s="9">
        <v>0</v>
      </c>
      <c r="AQ3" s="3">
        <v>0</v>
      </c>
      <c r="AR3" s="3">
        <v>0</v>
      </c>
    </row>
    <row r="4" spans="1:45" x14ac:dyDescent="0.25">
      <c r="A4" s="1">
        <v>122229</v>
      </c>
      <c r="B4" s="2">
        <v>45229</v>
      </c>
      <c r="C4" t="s">
        <v>50</v>
      </c>
      <c r="D4" t="s">
        <v>49</v>
      </c>
      <c r="E4" s="3">
        <v>390000</v>
      </c>
      <c r="F4" s="3">
        <v>326350</v>
      </c>
      <c r="G4" s="11">
        <v>326350</v>
      </c>
      <c r="H4" s="2">
        <v>44763</v>
      </c>
      <c r="I4" s="2">
        <v>44814</v>
      </c>
      <c r="J4">
        <v>19</v>
      </c>
      <c r="K4" s="2">
        <v>45444</v>
      </c>
      <c r="L4" s="2">
        <v>45352</v>
      </c>
      <c r="M4" t="str">
        <f t="shared" si="0"/>
        <v>Yes</v>
      </c>
      <c r="N4">
        <f t="shared" si="1"/>
        <v>0</v>
      </c>
      <c r="O4" s="11">
        <v>0</v>
      </c>
      <c r="P4" s="11">
        <f>SUMIF([1]Payoffs!A:A,[1]Distribution!A5,[1]Payoffs!AA:AA)</f>
        <v>0</v>
      </c>
      <c r="R4" s="5">
        <v>9.5000000000000001E-2</v>
      </c>
      <c r="S4" s="5">
        <v>2.5000000000000001E-3</v>
      </c>
      <c r="T4" s="5">
        <v>2.5000000000000001E-3</v>
      </c>
      <c r="U4" s="6">
        <f t="shared" si="2"/>
        <v>0.09</v>
      </c>
      <c r="V4" s="9">
        <v>63650</v>
      </c>
      <c r="W4" s="12">
        <f>SUMIF('[1]Commitment Draws'!A:A,[1]Distribution!A5,'[1]Commitment Draws'!G:G)</f>
        <v>0</v>
      </c>
      <c r="X4" s="12">
        <f t="shared" si="3"/>
        <v>63650</v>
      </c>
      <c r="Y4" s="12">
        <v>503.9</v>
      </c>
      <c r="Z4" s="12">
        <f t="shared" si="4"/>
        <v>503.9</v>
      </c>
      <c r="AA4" s="7">
        <v>0</v>
      </c>
      <c r="AB4" s="11">
        <f>SUMIF('[1]Transaction Detail'!$D:$D,[1]Distribution!A5,'[1]Transaction Detail'!$H:$H)</f>
        <v>503.9</v>
      </c>
      <c r="AC4" s="11">
        <f>SUMIF('[1]Transaction Detail'!$D:$D,[1]Distribution!A5,'[1]Transaction Detail'!$I:$I)</f>
        <v>0</v>
      </c>
      <c r="AD4" s="11">
        <f t="shared" si="5"/>
        <v>13.26</v>
      </c>
      <c r="AE4" s="11">
        <f t="shared" si="6"/>
        <v>13.26</v>
      </c>
      <c r="AF4" s="11">
        <f t="shared" si="7"/>
        <v>13.26</v>
      </c>
      <c r="AG4" s="11">
        <f>SUMIF('[1]Servicing Advances - Active'!A:A,[1]Distribution!A5,'[1]Servicing Advances - Active'!B:B)</f>
        <v>0</v>
      </c>
      <c r="AH4" s="2" t="str">
        <f>_xlfn.IFNA(VLOOKUP(A4,[1]Payoffs!A:AB,22,FALSE),"")</f>
        <v/>
      </c>
      <c r="AI4" s="11">
        <f>_xlfn.IFNA(VLOOKUP($A4,[1]Payoffs!$A:$AB,23,FALSE),0)</f>
        <v>0</v>
      </c>
      <c r="AJ4" s="11">
        <f>_xlfn.IFNA(VLOOKUP($A4,[1]Payoffs!$A:$AB,24,FALSE),0)</f>
        <v>0</v>
      </c>
      <c r="AK4" s="11">
        <f>ROUND(_xlfn.IFNA(VLOOKUP($A4,[1]Payoffs!$A:$AB,19,FALSE),0),2)</f>
        <v>0</v>
      </c>
      <c r="AL4" s="11">
        <v>0</v>
      </c>
      <c r="AM4" s="11">
        <f>IF(AB4&lt;&gt;0,Y4+AC4-AF4+O4-AE4+AI4+AJ4-AK4+P4+AL4,O4+AC4+AI4+AJ4-AK4+P4+AL4)+_xlfn.IFNA(VLOOKUP(A4,[1]Payoffs!A:AB,28,FALSE),0)-AG4</f>
        <v>477.38</v>
      </c>
      <c r="AN4" s="13">
        <v>45453</v>
      </c>
      <c r="AO4" t="s">
        <v>47</v>
      </c>
      <c r="AP4" s="9">
        <v>0</v>
      </c>
      <c r="AQ4" s="3">
        <v>0</v>
      </c>
      <c r="AR4" s="3">
        <v>0</v>
      </c>
    </row>
    <row r="5" spans="1:45" x14ac:dyDescent="0.25">
      <c r="A5" s="1">
        <v>122426</v>
      </c>
      <c r="B5" s="2">
        <v>45229</v>
      </c>
      <c r="C5" t="s">
        <v>51</v>
      </c>
      <c r="D5" t="s">
        <v>49</v>
      </c>
      <c r="E5" s="3">
        <v>230750</v>
      </c>
      <c r="F5" s="3">
        <v>225000</v>
      </c>
      <c r="G5" s="11">
        <v>57000</v>
      </c>
      <c r="H5" s="2">
        <v>44760</v>
      </c>
      <c r="I5" s="2">
        <v>44814</v>
      </c>
      <c r="J5">
        <v>19</v>
      </c>
      <c r="K5" s="2">
        <v>45536</v>
      </c>
      <c r="L5" s="2">
        <v>45352</v>
      </c>
      <c r="M5" t="str">
        <f t="shared" si="0"/>
        <v>Yes</v>
      </c>
      <c r="N5">
        <f t="shared" si="1"/>
        <v>3</v>
      </c>
      <c r="O5" s="11">
        <v>0</v>
      </c>
      <c r="P5" s="11">
        <f>SUMIF([1]Payoffs!A:A,[1]Distribution!A6,[1]Payoffs!AA:AA)</f>
        <v>0</v>
      </c>
      <c r="Q5" s="4" t="s">
        <v>59</v>
      </c>
      <c r="R5" s="5">
        <v>8.4500000000000006E-2</v>
      </c>
      <c r="S5" s="5">
        <v>2.5000000000000001E-3</v>
      </c>
      <c r="T5" s="5">
        <v>2.5000000000000001E-3</v>
      </c>
      <c r="U5" s="6">
        <f t="shared" si="2"/>
        <v>7.9500000000000001E-2</v>
      </c>
      <c r="V5" s="9">
        <v>173750</v>
      </c>
      <c r="W5" s="12">
        <f>SUMIF('[1]Commitment Draws'!A:A,[1]Distribution!A6,'[1]Commitment Draws'!G:G)</f>
        <v>0</v>
      </c>
      <c r="X5" s="12">
        <f t="shared" si="3"/>
        <v>173750</v>
      </c>
      <c r="Y5" s="12">
        <v>1223.49</v>
      </c>
      <c r="Z5" s="12">
        <f t="shared" si="4"/>
        <v>1223.49</v>
      </c>
      <c r="AA5" s="7">
        <v>0</v>
      </c>
      <c r="AB5" s="11">
        <f>SUMIF('[1]Transaction Detail'!$D:$D,[1]Distribution!A6,'[1]Transaction Detail'!$H:$H)</f>
        <v>1223.49</v>
      </c>
      <c r="AC5" s="11">
        <f>SUMIF('[1]Transaction Detail'!$D:$D,[1]Distribution!A6,'[1]Transaction Detail'!$I:$I)</f>
        <v>0</v>
      </c>
      <c r="AD5" s="11">
        <f t="shared" si="5"/>
        <v>36.200000000000003</v>
      </c>
      <c r="AE5" s="11">
        <f t="shared" si="6"/>
        <v>36.200000000000003</v>
      </c>
      <c r="AF5" s="11">
        <f t="shared" si="7"/>
        <v>36.200000000000003</v>
      </c>
      <c r="AG5" s="11">
        <f>SUMIF('[1]Servicing Advances - Active'!A:A,[1]Distribution!A6,'[1]Servicing Advances - Active'!B:B)</f>
        <v>0</v>
      </c>
      <c r="AH5" s="2" t="str">
        <f>_xlfn.IFNA(VLOOKUP(A5,[1]Payoffs!A:AB,22,FALSE),"")</f>
        <v/>
      </c>
      <c r="AI5" s="11">
        <f>_xlfn.IFNA(VLOOKUP($A5,[1]Payoffs!$A:$AB,23,FALSE),0)</f>
        <v>0</v>
      </c>
      <c r="AJ5" s="11">
        <f>_xlfn.IFNA(VLOOKUP($A5,[1]Payoffs!$A:$AB,24,FALSE),0)</f>
        <v>0</v>
      </c>
      <c r="AK5" s="11">
        <f>ROUND(_xlfn.IFNA(VLOOKUP($A5,[1]Payoffs!$A:$AB,19,FALSE),0),2)</f>
        <v>0</v>
      </c>
      <c r="AL5" s="11">
        <v>0</v>
      </c>
      <c r="AM5" s="11">
        <f>IF(AB5&lt;&gt;0,Y5+AC5-AF5+O5-AE5+AI5+AJ5-AK5+P5+AL5,O5+AC5+AI5+AJ5-AK5+P5+AL5)+_xlfn.IFNA(VLOOKUP(A5,[1]Payoffs!A:AB,28,FALSE),0)-AG5</f>
        <v>1151.0899999999999</v>
      </c>
      <c r="AN5" s="13">
        <v>45453</v>
      </c>
      <c r="AO5" t="s">
        <v>47</v>
      </c>
      <c r="AP5" s="9">
        <v>0</v>
      </c>
      <c r="AQ5" s="3">
        <v>0</v>
      </c>
      <c r="AR5" s="3">
        <v>0</v>
      </c>
    </row>
    <row r="6" spans="1:45" x14ac:dyDescent="0.25">
      <c r="A6" s="1">
        <v>122601</v>
      </c>
      <c r="B6" s="2">
        <v>45229</v>
      </c>
      <c r="C6" t="s">
        <v>51</v>
      </c>
      <c r="D6" t="s">
        <v>49</v>
      </c>
      <c r="E6" s="3">
        <v>250290</v>
      </c>
      <c r="F6" s="3">
        <v>246100</v>
      </c>
      <c r="G6" s="11">
        <v>8425</v>
      </c>
      <c r="H6" s="2">
        <v>44753</v>
      </c>
      <c r="I6" s="2">
        <v>44814</v>
      </c>
      <c r="J6">
        <v>19</v>
      </c>
      <c r="K6" s="2">
        <v>45536</v>
      </c>
      <c r="L6" s="2">
        <v>45352</v>
      </c>
      <c r="M6" t="str">
        <f t="shared" si="0"/>
        <v>Yes</v>
      </c>
      <c r="N6">
        <f t="shared" si="1"/>
        <v>3</v>
      </c>
      <c r="O6" s="11">
        <v>0</v>
      </c>
      <c r="P6" s="11">
        <f>SUMIF([1]Payoffs!A:A,[1]Distribution!A7,[1]Payoffs!AA:AA)</f>
        <v>0</v>
      </c>
      <c r="Q6" s="4" t="s">
        <v>59</v>
      </c>
      <c r="R6" s="5">
        <v>8.6999999999999994E-2</v>
      </c>
      <c r="S6" s="5">
        <v>2.5000000000000001E-3</v>
      </c>
      <c r="T6" s="5">
        <v>2.5000000000000001E-3</v>
      </c>
      <c r="U6" s="6">
        <f t="shared" si="2"/>
        <v>8.199999999999999E-2</v>
      </c>
      <c r="V6" s="9">
        <v>241865</v>
      </c>
      <c r="W6" s="12">
        <f>SUMIF('[1]Commitment Draws'!A:A,[1]Distribution!A7,'[1]Commitment Draws'!G:G)</f>
        <v>0</v>
      </c>
      <c r="X6" s="12">
        <f t="shared" si="3"/>
        <v>241865</v>
      </c>
      <c r="Y6" s="12">
        <v>1515.69</v>
      </c>
      <c r="Z6" s="12">
        <f t="shared" si="4"/>
        <v>1515.69</v>
      </c>
      <c r="AA6" s="7">
        <v>0</v>
      </c>
      <c r="AB6" s="11">
        <f>SUMIF('[1]Transaction Detail'!$D:$D,[1]Distribution!A7,'[1]Transaction Detail'!$H:$H)</f>
        <v>1515.69</v>
      </c>
      <c r="AC6" s="11">
        <f>SUMIF('[1]Transaction Detail'!$D:$D,[1]Distribution!A7,'[1]Transaction Detail'!$I:$I)</f>
        <v>0</v>
      </c>
      <c r="AD6" s="11">
        <f t="shared" si="5"/>
        <v>43.55</v>
      </c>
      <c r="AE6" s="11">
        <f t="shared" si="6"/>
        <v>43.55</v>
      </c>
      <c r="AF6" s="11">
        <f t="shared" si="7"/>
        <v>43.55</v>
      </c>
      <c r="AG6" s="11">
        <f>SUMIF('[1]Servicing Advances - Active'!A:A,[1]Distribution!A7,'[1]Servicing Advances - Active'!B:B)</f>
        <v>1150</v>
      </c>
      <c r="AH6" s="2" t="str">
        <f>_xlfn.IFNA(VLOOKUP(A6,[1]Payoffs!A:AB,22,FALSE),"")</f>
        <v/>
      </c>
      <c r="AI6" s="11">
        <f>_xlfn.IFNA(VLOOKUP($A6,[1]Payoffs!$A:$AB,23,FALSE),0)</f>
        <v>0</v>
      </c>
      <c r="AJ6" s="11">
        <f>_xlfn.IFNA(VLOOKUP($A6,[1]Payoffs!$A:$AB,24,FALSE),0)</f>
        <v>0</v>
      </c>
      <c r="AK6" s="11">
        <f>ROUND(_xlfn.IFNA(VLOOKUP($A6,[1]Payoffs!$A:$AB,19,FALSE),0),2)</f>
        <v>0</v>
      </c>
      <c r="AL6" s="11">
        <v>0</v>
      </c>
      <c r="AM6" s="11">
        <f>IF(AB6&lt;&gt;0,Y6+AC6-AF6+O6-AE6+AI6+AJ6-AK6+P6+AL6,O6+AC6+AI6+AJ6-AK6+P6+AL6)+_xlfn.IFNA(VLOOKUP(A6,[1]Payoffs!A:AB,28,FALSE),0)-AG6</f>
        <v>278.59000000000015</v>
      </c>
      <c r="AN6" s="13">
        <v>45453</v>
      </c>
      <c r="AO6" t="s">
        <v>47</v>
      </c>
      <c r="AP6" s="9">
        <v>0</v>
      </c>
      <c r="AQ6" s="3">
        <v>0</v>
      </c>
      <c r="AR6" s="3">
        <v>0</v>
      </c>
    </row>
    <row r="7" spans="1:45" x14ac:dyDescent="0.25">
      <c r="A7" s="1">
        <v>123070</v>
      </c>
      <c r="B7" s="2">
        <v>45229</v>
      </c>
      <c r="C7" t="s">
        <v>51</v>
      </c>
      <c r="D7" t="s">
        <v>54</v>
      </c>
      <c r="E7" s="3">
        <v>245520</v>
      </c>
      <c r="F7" s="3">
        <v>242060</v>
      </c>
      <c r="G7" s="11">
        <v>4751</v>
      </c>
      <c r="H7" s="2">
        <v>44757</v>
      </c>
      <c r="I7" s="2">
        <v>44814</v>
      </c>
      <c r="J7">
        <v>19</v>
      </c>
      <c r="K7" s="2">
        <v>45536</v>
      </c>
      <c r="L7" s="2">
        <v>45352</v>
      </c>
      <c r="M7" t="str">
        <f t="shared" si="0"/>
        <v>Yes</v>
      </c>
      <c r="N7">
        <f t="shared" si="1"/>
        <v>3</v>
      </c>
      <c r="O7" s="11">
        <v>0</v>
      </c>
      <c r="P7" s="11">
        <f>SUMIF([1]Payoffs!A:A,[1]Distribution!A8,[1]Payoffs!AA:AA)</f>
        <v>0</v>
      </c>
      <c r="Q7" s="4" t="s">
        <v>59</v>
      </c>
      <c r="R7" s="5">
        <v>8.4500000000000006E-2</v>
      </c>
      <c r="S7" s="5">
        <v>2.5000000000000001E-3</v>
      </c>
      <c r="T7" s="5">
        <v>2.5000000000000001E-3</v>
      </c>
      <c r="U7" s="6">
        <f t="shared" si="2"/>
        <v>7.9500000000000001E-2</v>
      </c>
      <c r="V7" s="9">
        <v>195835</v>
      </c>
      <c r="W7" s="12">
        <f>SUMIF('[1]Commitment Draws'!A:A,[1]Distribution!A8,'[1]Commitment Draws'!G:G)</f>
        <v>44934</v>
      </c>
      <c r="X7" s="12">
        <f t="shared" si="3"/>
        <v>240769</v>
      </c>
      <c r="Y7" s="12">
        <v>1379</v>
      </c>
      <c r="Z7" s="12">
        <f t="shared" si="4"/>
        <v>1379</v>
      </c>
      <c r="AA7" s="7">
        <v>0</v>
      </c>
      <c r="AB7" s="11">
        <f>SUMIF('[1]Transaction Detail'!$D:$D,[1]Distribution!A8,'[1]Transaction Detail'!$H:$H)</f>
        <v>1379</v>
      </c>
      <c r="AC7" s="11">
        <f>SUMIF('[1]Transaction Detail'!$D:$D,[1]Distribution!A8,'[1]Transaction Detail'!$I:$I)</f>
        <v>0</v>
      </c>
      <c r="AD7" s="11">
        <f t="shared" si="5"/>
        <v>40.799999999999997</v>
      </c>
      <c r="AE7" s="11">
        <f t="shared" si="6"/>
        <v>40.799999999999997</v>
      </c>
      <c r="AF7" s="11">
        <f t="shared" si="7"/>
        <v>40.799999999999997</v>
      </c>
      <c r="AG7" s="11">
        <f>SUMIF('[1]Servicing Advances - Active'!A:A,[1]Distribution!A8,'[1]Servicing Advances - Active'!B:B)</f>
        <v>0</v>
      </c>
      <c r="AH7" s="2" t="str">
        <f>_xlfn.IFNA(VLOOKUP(A7,[1]Payoffs!A:AB,22,FALSE),"")</f>
        <v/>
      </c>
      <c r="AI7" s="11">
        <f>_xlfn.IFNA(VLOOKUP($A7,[1]Payoffs!$A:$AB,23,FALSE),0)</f>
        <v>0</v>
      </c>
      <c r="AJ7" s="11">
        <f>_xlfn.IFNA(VLOOKUP($A7,[1]Payoffs!$A:$AB,24,FALSE),0)</f>
        <v>0</v>
      </c>
      <c r="AK7" s="11">
        <f>ROUND(_xlfn.IFNA(VLOOKUP($A7,[1]Payoffs!$A:$AB,19,FALSE),0),2)</f>
        <v>0</v>
      </c>
      <c r="AL7" s="11">
        <v>0</v>
      </c>
      <c r="AM7" s="11">
        <f>IF(AB7&lt;&gt;0,Y7+AC7-AF7+O7-AE7+AI7+AJ7-AK7+P7+AL7,O7+AC7+AI7+AJ7-AK7+P7+AL7)+_xlfn.IFNA(VLOOKUP(A7,[1]Payoffs!A:AB,28,FALSE),0)-AG7</f>
        <v>1297.4000000000001</v>
      </c>
      <c r="AN7" s="13">
        <v>45453</v>
      </c>
      <c r="AO7" t="s">
        <v>47</v>
      </c>
      <c r="AP7" s="9">
        <v>0</v>
      </c>
      <c r="AQ7" s="3">
        <v>0</v>
      </c>
      <c r="AR7" s="3">
        <v>0</v>
      </c>
    </row>
    <row r="8" spans="1:45" x14ac:dyDescent="0.25">
      <c r="A8" s="1">
        <v>118879</v>
      </c>
      <c r="B8" s="2">
        <v>45229</v>
      </c>
      <c r="C8" t="s">
        <v>55</v>
      </c>
      <c r="D8" t="s">
        <v>49</v>
      </c>
      <c r="E8" s="3">
        <v>1482660</v>
      </c>
      <c r="F8" s="3">
        <v>1444317</v>
      </c>
      <c r="G8" s="11">
        <v>8</v>
      </c>
      <c r="H8" s="2">
        <v>44770</v>
      </c>
      <c r="I8" s="2">
        <v>44814</v>
      </c>
      <c r="J8">
        <v>19</v>
      </c>
      <c r="K8" s="2">
        <v>45444</v>
      </c>
      <c r="L8" s="2">
        <v>45352</v>
      </c>
      <c r="M8" t="str">
        <f t="shared" si="0"/>
        <v>Yes</v>
      </c>
      <c r="N8">
        <f t="shared" si="1"/>
        <v>0</v>
      </c>
      <c r="O8" s="11">
        <v>0</v>
      </c>
      <c r="P8" s="11">
        <f>SUMIF([1]Payoffs!A:A,[1]Distribution!A9,[1]Payoffs!AA:AA)</f>
        <v>0</v>
      </c>
      <c r="R8" s="5">
        <v>8.1250000000000003E-2</v>
      </c>
      <c r="S8" s="5">
        <v>2.5000000000000001E-3</v>
      </c>
      <c r="T8" s="5">
        <v>2.5000000000000001E-3</v>
      </c>
      <c r="U8" s="6">
        <f t="shared" si="2"/>
        <v>7.6249999999999998E-2</v>
      </c>
      <c r="V8" s="9">
        <v>1482651.9999999998</v>
      </c>
      <c r="W8" s="12">
        <f>SUMIF('[1]Commitment Draws'!A:A,[1]Distribution!A9,'[1]Commitment Draws'!G:G)</f>
        <v>0</v>
      </c>
      <c r="X8" s="12">
        <f t="shared" si="3"/>
        <v>1482651.9999999998</v>
      </c>
      <c r="Y8" s="12">
        <v>9424.7900000000009</v>
      </c>
      <c r="Z8" s="12">
        <f t="shared" si="4"/>
        <v>9424.7900000000009</v>
      </c>
      <c r="AA8" s="7">
        <v>0</v>
      </c>
      <c r="AB8" s="11">
        <f>SUMIF('[1]Transaction Detail'!$D:$D,[1]Distribution!A9,'[1]Transaction Detail'!$H:$H)</f>
        <v>9424.7900000000009</v>
      </c>
      <c r="AC8" s="11">
        <f>SUMIF('[1]Transaction Detail'!$D:$D,[1]Distribution!A9,'[1]Transaction Detail'!$I:$I)</f>
        <v>0</v>
      </c>
      <c r="AD8" s="11">
        <f t="shared" si="5"/>
        <v>289.99</v>
      </c>
      <c r="AE8" s="11">
        <f t="shared" si="6"/>
        <v>289.99</v>
      </c>
      <c r="AF8" s="11">
        <f t="shared" si="7"/>
        <v>289.99</v>
      </c>
      <c r="AG8" s="11">
        <f>SUMIF('[1]Servicing Advances - Active'!A:A,[1]Distribution!A9,'[1]Servicing Advances - Active'!B:B)</f>
        <v>330</v>
      </c>
      <c r="AH8" s="2" t="str">
        <f>_xlfn.IFNA(VLOOKUP(A8,[1]Payoffs!A:AB,22,FALSE),"")</f>
        <v/>
      </c>
      <c r="AI8" s="11">
        <f>_xlfn.IFNA(VLOOKUP($A8,[1]Payoffs!$A:$AB,23,FALSE),0)</f>
        <v>0</v>
      </c>
      <c r="AJ8" s="11">
        <f>_xlfn.IFNA(VLOOKUP($A8,[1]Payoffs!$A:$AB,24,FALSE),0)</f>
        <v>0</v>
      </c>
      <c r="AK8" s="11">
        <f>ROUND(_xlfn.IFNA(VLOOKUP($A8,[1]Payoffs!$A:$AB,19,FALSE),0),2)</f>
        <v>0</v>
      </c>
      <c r="AL8" s="11">
        <v>0</v>
      </c>
      <c r="AM8" s="11">
        <f>IF(AB8&lt;&gt;0,Y8+AC8-AF8+O8-AE8+AI8+AJ8-AK8+P8+AL8,O8+AC8+AI8+AJ8-AK8+P8+AL8)+_xlfn.IFNA(VLOOKUP(A8,[1]Payoffs!A:AB,28,FALSE),0)-AG8</f>
        <v>8514.8100000000013</v>
      </c>
      <c r="AN8" s="13">
        <v>45453</v>
      </c>
      <c r="AO8" t="s">
        <v>47</v>
      </c>
      <c r="AP8" s="9">
        <v>0</v>
      </c>
      <c r="AQ8" s="3">
        <v>0</v>
      </c>
      <c r="AR8" s="3">
        <v>0</v>
      </c>
    </row>
    <row r="9" spans="1:45" x14ac:dyDescent="0.25">
      <c r="A9" s="1">
        <v>124192</v>
      </c>
      <c r="B9" s="2">
        <v>45229</v>
      </c>
      <c r="C9" t="s">
        <v>56</v>
      </c>
      <c r="D9" t="s">
        <v>49</v>
      </c>
      <c r="E9" s="3">
        <v>3701760</v>
      </c>
      <c r="F9" s="3">
        <v>2441766</v>
      </c>
      <c r="G9" s="11">
        <v>1605366</v>
      </c>
      <c r="H9" s="2">
        <v>44788</v>
      </c>
      <c r="I9" s="2">
        <v>44844</v>
      </c>
      <c r="J9">
        <v>24</v>
      </c>
      <c r="K9" s="2">
        <v>45536</v>
      </c>
      <c r="L9" s="2">
        <v>45536</v>
      </c>
      <c r="M9" t="str">
        <f t="shared" si="0"/>
        <v>No</v>
      </c>
      <c r="N9">
        <f t="shared" si="1"/>
        <v>3</v>
      </c>
      <c r="O9" s="11">
        <v>0</v>
      </c>
      <c r="P9" s="11">
        <f>SUMIF([1]Payoffs!A:A,[1]Distribution!A10,[1]Payoffs!AA:AA)</f>
        <v>0</v>
      </c>
      <c r="R9" s="5">
        <v>8.6999999999999994E-2</v>
      </c>
      <c r="S9" s="5">
        <v>2.5000000000000001E-3</v>
      </c>
      <c r="T9" s="5">
        <v>2.5000000000000001E-3</v>
      </c>
      <c r="U9" s="6">
        <f t="shared" si="2"/>
        <v>8.199999999999999E-2</v>
      </c>
      <c r="V9" s="9">
        <v>2096394</v>
      </c>
      <c r="W9" s="12">
        <f>SUMIF('[1]Commitment Draws'!A:A,[1]Distribution!A10,'[1]Commitment Draws'!G:G)</f>
        <v>0</v>
      </c>
      <c r="X9" s="12">
        <f t="shared" si="3"/>
        <v>2096394</v>
      </c>
      <c r="Y9" s="12">
        <v>15265.84</v>
      </c>
      <c r="Z9" s="12">
        <f t="shared" si="4"/>
        <v>15265.84</v>
      </c>
      <c r="AA9" s="7">
        <v>0</v>
      </c>
      <c r="AB9" s="11">
        <f>SUMIF('[1]Transaction Detail'!$D:$D,[1]Distribution!A10,'[1]Transaction Detail'!$H:$H)</f>
        <v>15265.84</v>
      </c>
      <c r="AC9" s="11">
        <f>SUMIF('[1]Transaction Detail'!$D:$D,[1]Distribution!A10,'[1]Transaction Detail'!$I:$I)</f>
        <v>0</v>
      </c>
      <c r="AD9" s="11">
        <f t="shared" si="5"/>
        <v>438.67</v>
      </c>
      <c r="AE9" s="11">
        <f t="shared" si="6"/>
        <v>438.67</v>
      </c>
      <c r="AF9" s="11">
        <f t="shared" si="7"/>
        <v>438.67</v>
      </c>
      <c r="AG9" s="11">
        <f>SUMIF('[1]Servicing Advances - Active'!A:A,[1]Distribution!A10,'[1]Servicing Advances - Active'!B:B)</f>
        <v>0</v>
      </c>
      <c r="AH9" s="2" t="str">
        <f>_xlfn.IFNA(VLOOKUP(A9,[1]Payoffs!A:AB,22,FALSE),"")</f>
        <v/>
      </c>
      <c r="AI9" s="11">
        <f>_xlfn.IFNA(VLOOKUP($A9,[1]Payoffs!$A:$AB,23,FALSE),0)</f>
        <v>0</v>
      </c>
      <c r="AJ9" s="11">
        <f>_xlfn.IFNA(VLOOKUP($A9,[1]Payoffs!$A:$AB,24,FALSE),0)</f>
        <v>0</v>
      </c>
      <c r="AK9" s="11">
        <f>ROUND(_xlfn.IFNA(VLOOKUP($A9,[1]Payoffs!$A:$AB,19,FALSE),0),2)</f>
        <v>0</v>
      </c>
      <c r="AL9" s="11">
        <v>0</v>
      </c>
      <c r="AM9" s="11">
        <f>IF(AB9&lt;&gt;0,Y9+AC9-AF9+O9-AE9+AI9+AJ9-AK9+P9+AL9,O9+AC9+AI9+AJ9-AK9+P9+AL9)+_xlfn.IFNA(VLOOKUP(A9,[1]Payoffs!A:AB,28,FALSE),0)-AG9</f>
        <v>14388.5</v>
      </c>
      <c r="AN9" s="13">
        <v>45453</v>
      </c>
      <c r="AO9" t="s">
        <v>47</v>
      </c>
      <c r="AP9" s="9">
        <v>0</v>
      </c>
      <c r="AQ9" s="3">
        <v>0</v>
      </c>
      <c r="AR9" s="3">
        <v>0</v>
      </c>
    </row>
    <row r="10" spans="1:45" x14ac:dyDescent="0.25">
      <c r="A10" s="14">
        <v>124995</v>
      </c>
      <c r="B10" s="2">
        <v>45229</v>
      </c>
      <c r="C10" t="s">
        <v>57</v>
      </c>
      <c r="D10" t="s">
        <v>49</v>
      </c>
      <c r="E10" s="3">
        <v>3465000</v>
      </c>
      <c r="F10" s="3">
        <v>3362392</v>
      </c>
      <c r="G10" s="11">
        <v>1412736.75</v>
      </c>
      <c r="H10" s="2">
        <v>44830</v>
      </c>
      <c r="I10" s="2">
        <v>44875</v>
      </c>
      <c r="J10">
        <v>19</v>
      </c>
      <c r="K10" s="2">
        <v>45505</v>
      </c>
      <c r="L10" s="2">
        <v>45413</v>
      </c>
      <c r="M10" t="str">
        <f t="shared" si="0"/>
        <v>Yes</v>
      </c>
      <c r="N10">
        <f t="shared" si="1"/>
        <v>2</v>
      </c>
      <c r="O10" s="11">
        <v>34650</v>
      </c>
      <c r="P10" s="11">
        <f>SUMIF([1]Payoffs!A:A,[1]Distribution!A11,[1]Payoffs!AA:AA)</f>
        <v>0</v>
      </c>
      <c r="Q10" s="4">
        <v>45443</v>
      </c>
      <c r="R10" s="5">
        <v>8.6499999999999994E-2</v>
      </c>
      <c r="S10" s="5">
        <v>2.5000000000000001E-3</v>
      </c>
      <c r="T10" s="5">
        <v>2.5000000000000001E-3</v>
      </c>
      <c r="U10" s="6">
        <f t="shared" si="2"/>
        <v>8.1499999999999989E-2</v>
      </c>
      <c r="V10" s="9">
        <v>1925370</v>
      </c>
      <c r="W10" s="12">
        <f>SUMIF('[1]Commitment Draws'!A:A,[1]Distribution!A11,'[1]Commitment Draws'!G:G)</f>
        <v>126893.25</v>
      </c>
      <c r="X10" s="12">
        <f t="shared" si="3"/>
        <v>2052263.25</v>
      </c>
      <c r="Y10" s="12">
        <v>12893.42</v>
      </c>
      <c r="Z10" s="12">
        <f t="shared" si="4"/>
        <v>12893.42</v>
      </c>
      <c r="AA10" s="7">
        <v>0</v>
      </c>
      <c r="AB10" s="11">
        <f>SUMIF('[1]Transaction Detail'!$D:$D,[1]Distribution!A11,'[1]Transaction Detail'!$H:$H)</f>
        <v>12893.42</v>
      </c>
      <c r="AC10" s="11">
        <f>SUMIF('[1]Transaction Detail'!$D:$D,[1]Distribution!A11,'[1]Transaction Detail'!$I:$I)</f>
        <v>0</v>
      </c>
      <c r="AD10" s="11">
        <f t="shared" si="5"/>
        <v>372.64</v>
      </c>
      <c r="AE10" s="11">
        <f t="shared" si="6"/>
        <v>372.64</v>
      </c>
      <c r="AF10" s="11">
        <f t="shared" si="7"/>
        <v>372.64</v>
      </c>
      <c r="AG10" s="11">
        <f>SUMIF('[1]Servicing Advances - Active'!A:A,[1]Distribution!A11,'[1]Servicing Advances - Active'!B:B)</f>
        <v>0</v>
      </c>
      <c r="AH10" s="2" t="str">
        <f>_xlfn.IFNA(VLOOKUP(A10,[1]Payoffs!A:AB,22,FALSE),"")</f>
        <v/>
      </c>
      <c r="AI10" s="11">
        <f>_xlfn.IFNA(VLOOKUP($A10,[1]Payoffs!$A:$AB,23,FALSE),0)</f>
        <v>0</v>
      </c>
      <c r="AJ10" s="11">
        <f>_xlfn.IFNA(VLOOKUP($A10,[1]Payoffs!$A:$AB,24,FALSE),0)</f>
        <v>0</v>
      </c>
      <c r="AK10" s="11">
        <f>ROUND(_xlfn.IFNA(VLOOKUP($A10,[1]Payoffs!$A:$AB,19,FALSE),0),2)</f>
        <v>0</v>
      </c>
      <c r="AL10" s="11">
        <v>0</v>
      </c>
      <c r="AM10" s="11">
        <f>IF(AB10&lt;&gt;0,Y10+AC10-AF10+O10-AE10+AI10+AJ10-AK10+P10+AL10,O10+AC10+AI10+AJ10-AK10+P10+AL10)+_xlfn.IFNA(VLOOKUP(A10,[1]Payoffs!A:AB,28,FALSE),0)-AG10</f>
        <v>46798.14</v>
      </c>
      <c r="AN10" s="13">
        <v>45453</v>
      </c>
      <c r="AO10" t="s">
        <v>47</v>
      </c>
      <c r="AP10" s="9">
        <v>0</v>
      </c>
      <c r="AQ10" s="3">
        <v>0</v>
      </c>
      <c r="AR10" s="3">
        <v>0</v>
      </c>
    </row>
    <row r="11" spans="1:45" x14ac:dyDescent="0.25">
      <c r="A11" s="14">
        <v>125043</v>
      </c>
      <c r="B11" s="2">
        <v>45229</v>
      </c>
      <c r="C11" t="s">
        <v>58</v>
      </c>
      <c r="D11" t="s">
        <v>49</v>
      </c>
      <c r="E11" s="3">
        <v>3590620</v>
      </c>
      <c r="F11" s="3">
        <v>3614556.35</v>
      </c>
      <c r="G11" s="11">
        <v>115156.99</v>
      </c>
      <c r="H11" s="2">
        <v>44837</v>
      </c>
      <c r="I11" s="2">
        <v>44905</v>
      </c>
      <c r="J11">
        <v>19</v>
      </c>
      <c r="K11" s="2">
        <v>45505</v>
      </c>
      <c r="L11" s="2">
        <v>45413</v>
      </c>
      <c r="M11" t="str">
        <f t="shared" si="0"/>
        <v>Yes</v>
      </c>
      <c r="N11">
        <f t="shared" si="1"/>
        <v>2</v>
      </c>
      <c r="O11" s="11">
        <v>0</v>
      </c>
      <c r="P11" s="11">
        <f>SUMIF([1]Payoffs!A:A,[1]Distribution!A12,[1]Payoffs!AA:AA)</f>
        <v>0</v>
      </c>
      <c r="R11" s="5">
        <v>0.1045</v>
      </c>
      <c r="S11" s="5">
        <v>2.5000000000000001E-3</v>
      </c>
      <c r="T11" s="5">
        <v>2.5000000000000001E-3</v>
      </c>
      <c r="U11" s="6">
        <f t="shared" si="2"/>
        <v>9.9499999999999991E-2</v>
      </c>
      <c r="V11" s="9">
        <v>230947.30999999947</v>
      </c>
      <c r="W11" s="12">
        <f>SUMIF('[1]Commitment Draws'!A:A,[1]Distribution!A12,'[1]Commitment Draws'!G:G)</f>
        <v>0</v>
      </c>
      <c r="X11" s="12">
        <f t="shared" si="3"/>
        <v>230947.30999999947</v>
      </c>
      <c r="Y11" s="12">
        <v>2010.69</v>
      </c>
      <c r="Z11" s="12">
        <f t="shared" si="4"/>
        <v>2010.69</v>
      </c>
      <c r="AA11" s="7">
        <v>0</v>
      </c>
      <c r="AB11" s="11">
        <f>SUMIF('[1]Transaction Detail'!$D:$D,[1]Distribution!A12,'[1]Transaction Detail'!$H:$H)</f>
        <v>2010.69</v>
      </c>
      <c r="AC11" s="11">
        <f>SUMIF('[1]Transaction Detail'!$D:$D,[1]Distribution!A12,'[1]Transaction Detail'!$I:$I)</f>
        <v>0</v>
      </c>
      <c r="AD11" s="11">
        <f t="shared" si="5"/>
        <v>48.1</v>
      </c>
      <c r="AE11" s="11">
        <f t="shared" si="6"/>
        <v>48.1</v>
      </c>
      <c r="AF11" s="11">
        <f t="shared" si="7"/>
        <v>48.1</v>
      </c>
      <c r="AG11" s="11">
        <f>SUMIF('[1]Servicing Advances - Active'!A:A,[1]Distribution!A12,'[1]Servicing Advances - Active'!B:B)</f>
        <v>0</v>
      </c>
      <c r="AH11" s="2" t="str">
        <f>_xlfn.IFNA(VLOOKUP(A11,[1]Payoffs!A:AB,22,FALSE),"")</f>
        <v/>
      </c>
      <c r="AI11" s="11">
        <f>_xlfn.IFNA(VLOOKUP($A11,[1]Payoffs!$A:$AB,23,FALSE),0)</f>
        <v>0</v>
      </c>
      <c r="AJ11" s="11">
        <f>_xlfn.IFNA(VLOOKUP($A11,[1]Payoffs!$A:$AB,24,FALSE),0)</f>
        <v>0</v>
      </c>
      <c r="AK11" s="11">
        <f>ROUND(_xlfn.IFNA(VLOOKUP($A11,[1]Payoffs!$A:$AB,19,FALSE),0),2)</f>
        <v>0</v>
      </c>
      <c r="AL11" s="11">
        <v>0</v>
      </c>
      <c r="AM11" s="11">
        <f>IF(AB11&lt;&gt;0,Y11+AC11-AF11+O11-AE11+AI11+AJ11-AK11+P11+AL11,O11+AC11+AI11+AJ11-AK11+P11+AL11)+_xlfn.IFNA(VLOOKUP(A11,[1]Payoffs!A:AB,28,FALSE),0)-AG11</f>
        <v>1914.4900000000002</v>
      </c>
      <c r="AN11" s="13">
        <v>45453</v>
      </c>
      <c r="AO11" t="s">
        <v>47</v>
      </c>
      <c r="AP11" s="9">
        <v>0</v>
      </c>
      <c r="AQ11" s="3">
        <v>0</v>
      </c>
      <c r="AR11" s="3">
        <v>0</v>
      </c>
    </row>
    <row r="12" spans="1:45" x14ac:dyDescent="0.25">
      <c r="A12" s="1">
        <v>121478</v>
      </c>
      <c r="B12" s="2">
        <v>45229</v>
      </c>
      <c r="C12" t="s">
        <v>60</v>
      </c>
      <c r="D12" t="s">
        <v>49</v>
      </c>
      <c r="E12" s="3">
        <v>1947280</v>
      </c>
      <c r="F12" s="3">
        <v>1915680</v>
      </c>
      <c r="G12" s="11">
        <v>1661455</v>
      </c>
      <c r="H12" s="2">
        <v>44841</v>
      </c>
      <c r="I12" s="2">
        <v>44905</v>
      </c>
      <c r="J12">
        <v>19</v>
      </c>
      <c r="K12" s="2">
        <v>45444</v>
      </c>
      <c r="L12" s="2">
        <v>45444</v>
      </c>
      <c r="M12" t="str">
        <f t="shared" si="0"/>
        <v>No</v>
      </c>
      <c r="N12">
        <f t="shared" si="1"/>
        <v>0</v>
      </c>
      <c r="O12" s="11">
        <v>0</v>
      </c>
      <c r="P12" s="11">
        <f>SUMIF([1]Payoffs!A:A,[1]Distribution!A13,[1]Payoffs!AA:AA)</f>
        <v>0</v>
      </c>
      <c r="R12" s="5">
        <v>9.9500000000000005E-2</v>
      </c>
      <c r="S12" s="5">
        <v>2.5000000000000001E-3</v>
      </c>
      <c r="T12" s="5">
        <v>2.5000000000000001E-3</v>
      </c>
      <c r="U12" s="6">
        <f t="shared" si="2"/>
        <v>9.4500000000000001E-2</v>
      </c>
      <c r="V12" s="9">
        <v>285825</v>
      </c>
      <c r="W12" s="12">
        <f>SUMIF('[1]Commitment Draws'!A:A,[1]Distribution!A13,'[1]Commitment Draws'!G:G)</f>
        <v>0</v>
      </c>
      <c r="X12" s="12">
        <f t="shared" si="3"/>
        <v>285825</v>
      </c>
      <c r="Y12" s="12">
        <v>2369.9699999999998</v>
      </c>
      <c r="Z12" s="12">
        <f t="shared" si="4"/>
        <v>2369.9699999999998</v>
      </c>
      <c r="AA12" s="7">
        <v>0</v>
      </c>
      <c r="AB12" s="11">
        <f>SUMIF('[1]Transaction Detail'!$D:$D,[1]Distribution!A13,'[1]Transaction Detail'!$H:$H)</f>
        <v>2369.9699999999998</v>
      </c>
      <c r="AC12" s="11">
        <f>SUMIF('[1]Transaction Detail'!$D:$D,[1]Distribution!A13,'[1]Transaction Detail'!$I:$I)</f>
        <v>0</v>
      </c>
      <c r="AD12" s="11">
        <f t="shared" si="5"/>
        <v>59.55</v>
      </c>
      <c r="AE12" s="11">
        <f t="shared" si="6"/>
        <v>59.55</v>
      </c>
      <c r="AF12" s="11">
        <f t="shared" si="7"/>
        <v>59.55</v>
      </c>
      <c r="AG12" s="11">
        <f>SUMIF('[1]Servicing Advances - Active'!A:A,[1]Distribution!A13,'[1]Servicing Advances - Active'!B:B)</f>
        <v>0</v>
      </c>
      <c r="AH12" s="2" t="str">
        <f>_xlfn.IFNA(VLOOKUP(A12,[1]Payoffs!A:AB,22,FALSE),"")</f>
        <v/>
      </c>
      <c r="AI12" s="11">
        <f>_xlfn.IFNA(VLOOKUP($A12,[1]Payoffs!$A:$AB,23,FALSE),0)</f>
        <v>0</v>
      </c>
      <c r="AJ12" s="11">
        <f>_xlfn.IFNA(VLOOKUP($A12,[1]Payoffs!$A:$AB,24,FALSE),0)</f>
        <v>0</v>
      </c>
      <c r="AK12" s="11">
        <f>ROUND(_xlfn.IFNA(VLOOKUP($A12,[1]Payoffs!$A:$AB,19,FALSE),0),2)</f>
        <v>0</v>
      </c>
      <c r="AL12" s="11">
        <v>0</v>
      </c>
      <c r="AM12" s="11">
        <f>IF(AB12&lt;&gt;0,Y12+AC12-AF12+O12-AE12+AI12+AJ12-AK12+P12+AL12,O12+AC12+AI12+AJ12-AK12+P12+AL12)+_xlfn.IFNA(VLOOKUP(A12,[1]Payoffs!A:AB,28,FALSE),0)-AG12</f>
        <v>2250.8699999999994</v>
      </c>
      <c r="AN12" s="13">
        <v>45453</v>
      </c>
      <c r="AO12" t="s">
        <v>47</v>
      </c>
      <c r="AP12" s="9">
        <v>0</v>
      </c>
      <c r="AQ12" s="3">
        <v>0</v>
      </c>
      <c r="AR12" s="3">
        <v>0</v>
      </c>
    </row>
    <row r="13" spans="1:45" x14ac:dyDescent="0.25">
      <c r="A13" s="1">
        <v>125967</v>
      </c>
      <c r="B13" s="2">
        <v>45229</v>
      </c>
      <c r="C13" t="s">
        <v>60</v>
      </c>
      <c r="D13" t="s">
        <v>49</v>
      </c>
      <c r="E13" s="3">
        <v>1095280</v>
      </c>
      <c r="F13" s="3">
        <v>1017008</v>
      </c>
      <c r="G13" s="11">
        <v>785692.2</v>
      </c>
      <c r="H13" s="2">
        <v>44841</v>
      </c>
      <c r="I13" s="2">
        <v>44905</v>
      </c>
      <c r="J13">
        <v>19</v>
      </c>
      <c r="K13" s="2">
        <v>45444</v>
      </c>
      <c r="L13" s="2">
        <v>45444</v>
      </c>
      <c r="M13" t="str">
        <f t="shared" si="0"/>
        <v>No</v>
      </c>
      <c r="N13">
        <f t="shared" si="1"/>
        <v>0</v>
      </c>
      <c r="O13" s="11">
        <v>0</v>
      </c>
      <c r="P13" s="11">
        <f>SUMIF([1]Payoffs!A:A,[1]Distribution!A14,[1]Payoffs!AA:AA)</f>
        <v>0</v>
      </c>
      <c r="R13" s="5">
        <v>9.9500000000000005E-2</v>
      </c>
      <c r="S13" s="5">
        <v>2.5000000000000001E-3</v>
      </c>
      <c r="T13" s="5">
        <v>2.5000000000000001E-3</v>
      </c>
      <c r="U13" s="6">
        <f t="shared" si="2"/>
        <v>9.4500000000000001E-2</v>
      </c>
      <c r="V13" s="9">
        <v>309587.8</v>
      </c>
      <c r="W13" s="12">
        <f>SUMIF('[1]Commitment Draws'!A:A,[1]Distribution!A14,'[1]Commitment Draws'!G:G)</f>
        <v>0</v>
      </c>
      <c r="X13" s="12">
        <f t="shared" si="3"/>
        <v>309587.8</v>
      </c>
      <c r="Y13" s="12">
        <v>2567</v>
      </c>
      <c r="Z13" s="12">
        <f t="shared" si="4"/>
        <v>2567</v>
      </c>
      <c r="AA13" s="7">
        <v>0</v>
      </c>
      <c r="AB13" s="11">
        <f>SUMIF('[1]Transaction Detail'!$D:$D,[1]Distribution!A14,'[1]Transaction Detail'!$H:$H)</f>
        <v>2567</v>
      </c>
      <c r="AC13" s="11">
        <f>SUMIF('[1]Transaction Detail'!$D:$D,[1]Distribution!A14,'[1]Transaction Detail'!$I:$I)</f>
        <v>0</v>
      </c>
      <c r="AD13" s="11">
        <f t="shared" si="5"/>
        <v>64.5</v>
      </c>
      <c r="AE13" s="11">
        <f t="shared" si="6"/>
        <v>64.5</v>
      </c>
      <c r="AF13" s="11">
        <f t="shared" si="7"/>
        <v>64.5</v>
      </c>
      <c r="AG13" s="11">
        <f>SUMIF('[1]Servicing Advances - Active'!A:A,[1]Distribution!A14,'[1]Servicing Advances - Active'!B:B)</f>
        <v>0</v>
      </c>
      <c r="AH13" s="2" t="str">
        <f>_xlfn.IFNA(VLOOKUP(A13,[1]Payoffs!A:AB,22,FALSE),"")</f>
        <v/>
      </c>
      <c r="AI13" s="11">
        <f>_xlfn.IFNA(VLOOKUP($A13,[1]Payoffs!$A:$AB,23,FALSE),0)</f>
        <v>0</v>
      </c>
      <c r="AJ13" s="11">
        <f>_xlfn.IFNA(VLOOKUP($A13,[1]Payoffs!$A:$AB,24,FALSE),0)</f>
        <v>0</v>
      </c>
      <c r="AK13" s="11">
        <f>ROUND(_xlfn.IFNA(VLOOKUP($A13,[1]Payoffs!$A:$AB,19,FALSE),0),2)</f>
        <v>0</v>
      </c>
      <c r="AL13" s="11">
        <v>0</v>
      </c>
      <c r="AM13" s="11">
        <f>IF(AB13&lt;&gt;0,Y13+AC13-AF13+O13-AE13+AI13+AJ13-AK13+P13+AL13,O13+AC13+AI13+AJ13-AK13+P13+AL13)+_xlfn.IFNA(VLOOKUP(A13,[1]Payoffs!A:AB,28,FALSE),0)-AG13</f>
        <v>2438</v>
      </c>
      <c r="AN13" s="13">
        <v>45453</v>
      </c>
      <c r="AO13" t="s">
        <v>47</v>
      </c>
      <c r="AP13" s="9">
        <v>0</v>
      </c>
      <c r="AQ13" s="3">
        <v>0</v>
      </c>
      <c r="AR13" s="3">
        <v>0</v>
      </c>
    </row>
    <row r="14" spans="1:45" x14ac:dyDescent="0.25">
      <c r="A14" s="1">
        <v>126137</v>
      </c>
      <c r="B14" s="2">
        <v>45229</v>
      </c>
      <c r="C14" t="s">
        <v>61</v>
      </c>
      <c r="D14" t="s">
        <v>62</v>
      </c>
      <c r="E14" s="3">
        <v>1902600</v>
      </c>
      <c r="F14" s="3">
        <v>93000</v>
      </c>
      <c r="G14" s="11">
        <v>77500</v>
      </c>
      <c r="H14" s="2">
        <v>44853</v>
      </c>
      <c r="I14" s="2">
        <v>44905</v>
      </c>
      <c r="J14">
        <v>24</v>
      </c>
      <c r="K14" s="2">
        <v>45597</v>
      </c>
      <c r="L14" s="2">
        <v>45597</v>
      </c>
      <c r="M14" t="str">
        <f t="shared" si="0"/>
        <v>No</v>
      </c>
      <c r="N14">
        <f t="shared" si="1"/>
        <v>5</v>
      </c>
      <c r="O14" s="11">
        <v>0</v>
      </c>
      <c r="P14" s="11">
        <f>SUMIF([1]Payoffs!A:A,[1]Distribution!A15,[1]Payoffs!AA:AA)</f>
        <v>0</v>
      </c>
      <c r="R14" s="5">
        <v>8.4190000000000001E-2</v>
      </c>
      <c r="S14" s="5">
        <v>2.5000000000000001E-3</v>
      </c>
      <c r="T14" s="5">
        <v>2.5000000000000001E-3</v>
      </c>
      <c r="U14" s="6">
        <f t="shared" si="2"/>
        <v>7.9189999999999997E-2</v>
      </c>
      <c r="V14" s="9">
        <v>1825100</v>
      </c>
      <c r="W14" s="12">
        <f>SUMIF('[1]Commitment Draws'!A:A,[1]Distribution!A15,'[1]Commitment Draws'!G:G)</f>
        <v>0</v>
      </c>
      <c r="X14" s="12">
        <f t="shared" si="3"/>
        <v>1825100</v>
      </c>
      <c r="Y14" s="12">
        <v>12804.6</v>
      </c>
      <c r="Z14" s="12">
        <f t="shared" si="4"/>
        <v>12804.6</v>
      </c>
      <c r="AA14" s="7">
        <v>0</v>
      </c>
      <c r="AB14" s="11">
        <f>SUMIF('[1]Transaction Detail'!$D:$D,[1]Distribution!A15,'[1]Transaction Detail'!$H:$H)</f>
        <v>12804.6</v>
      </c>
      <c r="AC14" s="11">
        <f>SUMIF('[1]Transaction Detail'!$D:$D,[1]Distribution!A15,'[1]Transaction Detail'!$I:$I)</f>
        <v>0</v>
      </c>
      <c r="AD14" s="11">
        <f t="shared" si="5"/>
        <v>380.23</v>
      </c>
      <c r="AE14" s="11">
        <f t="shared" si="6"/>
        <v>380.23</v>
      </c>
      <c r="AF14" s="11">
        <f t="shared" si="7"/>
        <v>380.23</v>
      </c>
      <c r="AG14" s="11">
        <f>SUMIF('[1]Servicing Advances - Active'!A:A,[1]Distribution!A15,'[1]Servicing Advances - Active'!B:B)</f>
        <v>0</v>
      </c>
      <c r="AH14" s="2" t="str">
        <f>_xlfn.IFNA(VLOOKUP(A14,[1]Payoffs!A:AB,22,FALSE),"")</f>
        <v/>
      </c>
      <c r="AI14" s="11">
        <f>_xlfn.IFNA(VLOOKUP($A14,[1]Payoffs!$A:$AB,23,FALSE),0)</f>
        <v>0</v>
      </c>
      <c r="AJ14" s="11">
        <f>_xlfn.IFNA(VLOOKUP($A14,[1]Payoffs!$A:$AB,24,FALSE),0)</f>
        <v>0</v>
      </c>
      <c r="AK14" s="11">
        <f>ROUND(_xlfn.IFNA(VLOOKUP($A14,[1]Payoffs!$A:$AB,19,FALSE),0),2)</f>
        <v>0</v>
      </c>
      <c r="AL14" s="11">
        <v>0</v>
      </c>
      <c r="AM14" s="11">
        <f>IF(AB14&lt;&gt;0,Y14+AC14-AF14+O14-AE14+AI14+AJ14-AK14+P14+AL14,O14+AC14+AI14+AJ14-AK14+P14+AL14)+_xlfn.IFNA(VLOOKUP(A14,[1]Payoffs!A:AB,28,FALSE),0)-AG14</f>
        <v>12044.140000000001</v>
      </c>
      <c r="AN14" s="13">
        <v>45453</v>
      </c>
      <c r="AO14" t="s">
        <v>47</v>
      </c>
      <c r="AP14" s="9">
        <v>0</v>
      </c>
      <c r="AQ14" s="3">
        <v>0</v>
      </c>
      <c r="AR14" s="3">
        <v>0</v>
      </c>
    </row>
    <row r="15" spans="1:45" x14ac:dyDescent="0.25">
      <c r="A15" s="1">
        <v>127459</v>
      </c>
      <c r="B15" s="2">
        <v>45229</v>
      </c>
      <c r="C15" t="s">
        <v>63</v>
      </c>
      <c r="D15" t="s">
        <v>62</v>
      </c>
      <c r="E15" s="3">
        <v>1920604</v>
      </c>
      <c r="F15" s="3">
        <v>729200</v>
      </c>
      <c r="G15" s="11">
        <v>6250</v>
      </c>
      <c r="H15" s="2">
        <v>44901</v>
      </c>
      <c r="I15" s="2">
        <v>44967</v>
      </c>
      <c r="J15">
        <v>24</v>
      </c>
      <c r="K15" s="2">
        <v>45658</v>
      </c>
      <c r="L15" s="2">
        <v>45658</v>
      </c>
      <c r="M15" t="str">
        <f t="shared" si="0"/>
        <v>No</v>
      </c>
      <c r="N15">
        <f t="shared" si="1"/>
        <v>7</v>
      </c>
      <c r="O15" s="11">
        <v>0</v>
      </c>
      <c r="P15" s="11">
        <f>SUMIF([1]Payoffs!A:A,[1]Distribution!A16,[1]Payoffs!AA:AA)</f>
        <v>0</v>
      </c>
      <c r="R15" s="5">
        <v>9.4810000000000005E-2</v>
      </c>
      <c r="S15" s="5">
        <v>2.5000000000000001E-3</v>
      </c>
      <c r="T15" s="5">
        <v>2.5000000000000001E-3</v>
      </c>
      <c r="U15" s="6">
        <f t="shared" si="2"/>
        <v>8.9810000000000001E-2</v>
      </c>
      <c r="V15" s="9">
        <v>1914354</v>
      </c>
      <c r="W15" s="12">
        <f>SUMIF('[1]Commitment Draws'!A:A,[1]Distribution!A16,'[1]Commitment Draws'!G:G)</f>
        <v>0</v>
      </c>
      <c r="X15" s="12">
        <f t="shared" si="3"/>
        <v>1914354</v>
      </c>
      <c r="Y15" s="12">
        <v>15124.99</v>
      </c>
      <c r="Z15" s="12">
        <f t="shared" si="4"/>
        <v>15124.99</v>
      </c>
      <c r="AA15" s="7">
        <v>0</v>
      </c>
      <c r="AB15" s="11">
        <f>SUMIF('[1]Transaction Detail'!$D:$D,[1]Distribution!A16,'[1]Transaction Detail'!$H:$H)</f>
        <v>15124.99</v>
      </c>
      <c r="AC15" s="11">
        <f>SUMIF('[1]Transaction Detail'!$D:$D,[1]Distribution!A16,'[1]Transaction Detail'!$I:$I)</f>
        <v>0</v>
      </c>
      <c r="AD15" s="11">
        <f t="shared" si="5"/>
        <v>398.82</v>
      </c>
      <c r="AE15" s="11">
        <f t="shared" si="6"/>
        <v>398.82</v>
      </c>
      <c r="AF15" s="11">
        <f t="shared" si="7"/>
        <v>398.82</v>
      </c>
      <c r="AG15" s="11">
        <f>SUMIF('[1]Servicing Advances - Active'!A:A,[1]Distribution!A16,'[1]Servicing Advances - Active'!B:B)</f>
        <v>0</v>
      </c>
      <c r="AH15" s="2" t="str">
        <f>_xlfn.IFNA(VLOOKUP(A15,[1]Payoffs!A:AB,22,FALSE),"")</f>
        <v/>
      </c>
      <c r="AI15" s="11">
        <f>_xlfn.IFNA(VLOOKUP($A15,[1]Payoffs!$A:$AB,23,FALSE),0)</f>
        <v>0</v>
      </c>
      <c r="AJ15" s="11">
        <f>_xlfn.IFNA(VLOOKUP($A15,[1]Payoffs!$A:$AB,24,FALSE),0)</f>
        <v>0</v>
      </c>
      <c r="AK15" s="11">
        <f>ROUND(_xlfn.IFNA(VLOOKUP($A15,[1]Payoffs!$A:$AB,19,FALSE),0),2)</f>
        <v>0</v>
      </c>
      <c r="AL15" s="11">
        <v>0</v>
      </c>
      <c r="AM15" s="11">
        <f>IF(AB15&lt;&gt;0,Y15+AC15-AF15+O15-AE15+AI15+AJ15-AK15+P15+AL15,O15+AC15+AI15+AJ15-AK15+P15+AL15)+_xlfn.IFNA(VLOOKUP(A15,[1]Payoffs!A:AB,28,FALSE),0)-AG15</f>
        <v>14327.35</v>
      </c>
      <c r="AN15" s="13">
        <v>45453</v>
      </c>
      <c r="AO15" t="s">
        <v>47</v>
      </c>
      <c r="AP15" s="9">
        <v>0</v>
      </c>
      <c r="AQ15" s="3">
        <v>0</v>
      </c>
      <c r="AR15" s="3">
        <v>0</v>
      </c>
    </row>
    <row r="16" spans="1:45" x14ac:dyDescent="0.25">
      <c r="A16" s="1">
        <v>126613</v>
      </c>
      <c r="B16" s="2">
        <v>45229</v>
      </c>
      <c r="C16" t="s">
        <v>64</v>
      </c>
      <c r="D16" t="s">
        <v>65</v>
      </c>
      <c r="E16" s="3">
        <v>176700</v>
      </c>
      <c r="F16" s="3">
        <v>40700</v>
      </c>
      <c r="G16" s="11">
        <v>2800</v>
      </c>
      <c r="H16" s="2">
        <v>44914</v>
      </c>
      <c r="I16" s="2">
        <v>44995</v>
      </c>
      <c r="J16">
        <v>13</v>
      </c>
      <c r="K16" s="2">
        <v>45413</v>
      </c>
      <c r="L16" s="2">
        <v>45323</v>
      </c>
      <c r="M16" t="str">
        <f t="shared" si="0"/>
        <v>Yes</v>
      </c>
      <c r="N16">
        <f t="shared" si="1"/>
        <v>0</v>
      </c>
      <c r="O16" s="11">
        <v>0</v>
      </c>
      <c r="P16" s="11">
        <f>SUMIF([1]Payoffs!A:A,[1]Distribution!A17,[1]Payoffs!AA:AA)</f>
        <v>0</v>
      </c>
      <c r="R16" s="5">
        <v>0.1105</v>
      </c>
      <c r="S16" s="5">
        <v>2.5000000000000001E-3</v>
      </c>
      <c r="T16" s="5">
        <v>2.5000000000000001E-3</v>
      </c>
      <c r="U16" s="6">
        <f t="shared" si="2"/>
        <v>0.1055</v>
      </c>
      <c r="V16" s="9">
        <v>173900</v>
      </c>
      <c r="W16" s="12">
        <f>SUMIF('[1]Commitment Draws'!A:A,[1]Distribution!A17,'[1]Commitment Draws'!G:G)</f>
        <v>0</v>
      </c>
      <c r="X16" s="12">
        <f t="shared" si="3"/>
        <v>173900</v>
      </c>
      <c r="Y16" s="12">
        <v>0</v>
      </c>
      <c r="Z16" s="12">
        <f t="shared" si="4"/>
        <v>0</v>
      </c>
      <c r="AA16" s="7">
        <v>0</v>
      </c>
      <c r="AB16" s="11">
        <f>SUMIF('[1]Transaction Detail'!$D:$D,[1]Distribution!A17,'[1]Transaction Detail'!$H:$H)</f>
        <v>0</v>
      </c>
      <c r="AC16" s="11">
        <f>SUMIF('[1]Transaction Detail'!$D:$D,[1]Distribution!A17,'[1]Transaction Detail'!$I:$I)</f>
        <v>0</v>
      </c>
      <c r="AD16" s="11">
        <f t="shared" si="5"/>
        <v>0</v>
      </c>
      <c r="AE16" s="11">
        <f t="shared" si="6"/>
        <v>0</v>
      </c>
      <c r="AF16" s="11">
        <f t="shared" si="7"/>
        <v>0</v>
      </c>
      <c r="AG16" s="11">
        <f>SUMIF('[1]Servicing Advances - Active'!A:A,[1]Distribution!A17,'[1]Servicing Advances - Active'!B:B)</f>
        <v>0</v>
      </c>
      <c r="AH16" s="2" t="str">
        <f>_xlfn.IFNA(VLOOKUP(A16,[1]Payoffs!A:AB,22,FALSE),"")</f>
        <v/>
      </c>
      <c r="AI16" s="11">
        <f>_xlfn.IFNA(VLOOKUP($A16,[1]Payoffs!$A:$AB,23,FALSE),0)</f>
        <v>0</v>
      </c>
      <c r="AJ16" s="11">
        <f>_xlfn.IFNA(VLOOKUP($A16,[1]Payoffs!$A:$AB,24,FALSE),0)</f>
        <v>0</v>
      </c>
      <c r="AK16" s="11">
        <f>ROUND(_xlfn.IFNA(VLOOKUP($A16,[1]Payoffs!$A:$AB,19,FALSE),0),2)</f>
        <v>0</v>
      </c>
      <c r="AL16" s="11">
        <v>0</v>
      </c>
      <c r="AM16" s="11">
        <f>IF(AB16&lt;&gt;0,Y16+AC16-AF16+O16-AE16+AI16+AJ16-AK16+P16+AL16,O16+AC16+AI16+AJ16-AK16+P16+AL16)+_xlfn.IFNA(VLOOKUP(A16,[1]Payoffs!A:AB,28,FALSE),0)-AG16</f>
        <v>0</v>
      </c>
      <c r="AN16" s="13">
        <v>45422</v>
      </c>
      <c r="AO16" t="s">
        <v>47</v>
      </c>
      <c r="AP16" s="9">
        <v>0</v>
      </c>
      <c r="AQ16" s="3">
        <v>0</v>
      </c>
      <c r="AR16" s="3">
        <v>0</v>
      </c>
    </row>
    <row r="17" spans="1:44" x14ac:dyDescent="0.25">
      <c r="A17" s="1">
        <v>127541</v>
      </c>
      <c r="B17" s="2">
        <v>45229</v>
      </c>
      <c r="C17" t="s">
        <v>66</v>
      </c>
      <c r="D17" t="s">
        <v>65</v>
      </c>
      <c r="E17" s="3">
        <v>132600</v>
      </c>
      <c r="F17" s="3">
        <v>120550</v>
      </c>
      <c r="G17" s="11">
        <v>9186</v>
      </c>
      <c r="H17" s="2">
        <v>44916</v>
      </c>
      <c r="I17" s="2">
        <v>44967</v>
      </c>
      <c r="J17">
        <v>13</v>
      </c>
      <c r="K17" s="2">
        <v>45505</v>
      </c>
      <c r="L17" s="2">
        <v>45323</v>
      </c>
      <c r="M17" t="str">
        <f t="shared" si="0"/>
        <v>Yes</v>
      </c>
      <c r="N17">
        <f t="shared" si="1"/>
        <v>2</v>
      </c>
      <c r="O17" s="11">
        <v>0</v>
      </c>
      <c r="P17" s="11">
        <f>SUMIF([1]Payoffs!A:A,[1]Distribution!A18,[1]Payoffs!AA:AA)</f>
        <v>0</v>
      </c>
      <c r="R17" s="5">
        <v>0.124</v>
      </c>
      <c r="S17" s="5">
        <v>2.5000000000000001E-3</v>
      </c>
      <c r="T17" s="5">
        <v>2.5000000000000001E-3</v>
      </c>
      <c r="U17" s="6">
        <f t="shared" si="2"/>
        <v>0.11899999999999999</v>
      </c>
      <c r="V17" s="9">
        <v>103989</v>
      </c>
      <c r="W17" s="12">
        <f>SUMIF('[1]Commitment Draws'!A:A,[1]Distribution!A18,'[1]Commitment Draws'!G:G)</f>
        <v>19425</v>
      </c>
      <c r="X17" s="12">
        <f t="shared" si="3"/>
        <v>123414</v>
      </c>
      <c r="Y17" s="12">
        <v>1074.55</v>
      </c>
      <c r="Z17" s="12">
        <f t="shared" si="4"/>
        <v>1074.55</v>
      </c>
      <c r="AA17" s="7">
        <v>0</v>
      </c>
      <c r="AB17" s="11">
        <f>SUMIF('[1]Transaction Detail'!$D:$D,[1]Distribution!A18,'[1]Transaction Detail'!$H:$H)</f>
        <v>1074.55</v>
      </c>
      <c r="AC17" s="11">
        <f>SUMIF('[1]Transaction Detail'!$D:$D,[1]Distribution!A18,'[1]Transaction Detail'!$I:$I)</f>
        <v>0</v>
      </c>
      <c r="AD17" s="11">
        <f t="shared" si="5"/>
        <v>21.66</v>
      </c>
      <c r="AE17" s="11">
        <f t="shared" si="6"/>
        <v>21.66</v>
      </c>
      <c r="AF17" s="11">
        <f t="shared" si="7"/>
        <v>21.66</v>
      </c>
      <c r="AG17" s="11">
        <f>SUMIF('[1]Servicing Advances - Active'!A:A,[1]Distribution!A18,'[1]Servicing Advances - Active'!B:B)</f>
        <v>0</v>
      </c>
      <c r="AH17" s="2" t="str">
        <f>_xlfn.IFNA(VLOOKUP(A17,[1]Payoffs!A:AB,22,FALSE),"")</f>
        <v/>
      </c>
      <c r="AI17" s="11">
        <f>_xlfn.IFNA(VLOOKUP($A17,[1]Payoffs!$A:$AB,23,FALSE),0)</f>
        <v>0</v>
      </c>
      <c r="AJ17" s="11">
        <f>_xlfn.IFNA(VLOOKUP($A17,[1]Payoffs!$A:$AB,24,FALSE),0)</f>
        <v>0</v>
      </c>
      <c r="AK17" s="11">
        <f>ROUND(_xlfn.IFNA(VLOOKUP($A17,[1]Payoffs!$A:$AB,19,FALSE),0),2)</f>
        <v>0</v>
      </c>
      <c r="AL17" s="11">
        <v>0</v>
      </c>
      <c r="AM17" s="11">
        <f>IF(AB17&lt;&gt;0,Y17+AC17-AF17+O17-AE17+AI17+AJ17-AK17+P17+AL17,O17+AC17+AI17+AJ17-AK17+P17+AL17)+_xlfn.IFNA(VLOOKUP(A17,[1]Payoffs!A:AB,28,FALSE),0)-AG17</f>
        <v>1031.2299999999998</v>
      </c>
      <c r="AN17" s="13">
        <v>45453</v>
      </c>
      <c r="AO17" t="s">
        <v>47</v>
      </c>
      <c r="AP17" s="9">
        <v>0</v>
      </c>
      <c r="AQ17" s="3">
        <v>0</v>
      </c>
      <c r="AR17" s="3">
        <v>0</v>
      </c>
    </row>
    <row r="18" spans="1:44" x14ac:dyDescent="0.25">
      <c r="A18" s="1">
        <v>127811</v>
      </c>
      <c r="B18" s="2">
        <v>45229</v>
      </c>
      <c r="C18" t="s">
        <v>67</v>
      </c>
      <c r="D18" t="s">
        <v>65</v>
      </c>
      <c r="E18" s="3">
        <v>74200</v>
      </c>
      <c r="F18" s="3">
        <v>36520</v>
      </c>
      <c r="G18" s="11">
        <v>11000</v>
      </c>
      <c r="H18" s="2">
        <v>44960</v>
      </c>
      <c r="I18" s="2">
        <v>45056</v>
      </c>
      <c r="J18">
        <v>19</v>
      </c>
      <c r="K18" s="2">
        <v>45566</v>
      </c>
      <c r="L18" s="2">
        <v>45566</v>
      </c>
      <c r="M18" t="str">
        <f t="shared" si="0"/>
        <v>No</v>
      </c>
      <c r="N18">
        <f t="shared" si="1"/>
        <v>4</v>
      </c>
      <c r="O18" s="11">
        <v>0</v>
      </c>
      <c r="P18" s="11">
        <f>SUMIF([1]Payoffs!A:A,[1]Distribution!A19,[1]Payoffs!AA:AA)</f>
        <v>0</v>
      </c>
      <c r="R18" s="5">
        <v>9.3399999999999997E-2</v>
      </c>
      <c r="S18" s="5">
        <v>2.5000000000000001E-3</v>
      </c>
      <c r="T18" s="5">
        <v>2.5000000000000001E-3</v>
      </c>
      <c r="U18" s="6">
        <f t="shared" si="2"/>
        <v>8.8399999999999992E-2</v>
      </c>
      <c r="V18" s="9">
        <v>63200</v>
      </c>
      <c r="W18" s="12">
        <f>SUMIF('[1]Commitment Draws'!A:A,[1]Distribution!A19,'[1]Commitment Draws'!G:G)</f>
        <v>0</v>
      </c>
      <c r="X18" s="12">
        <f t="shared" si="3"/>
        <v>63200</v>
      </c>
      <c r="Y18" s="12">
        <v>491.91</v>
      </c>
      <c r="Z18" s="12">
        <f t="shared" si="4"/>
        <v>491.91</v>
      </c>
      <c r="AA18" s="7">
        <v>0</v>
      </c>
      <c r="AB18" s="11">
        <f>SUMIF('[1]Transaction Detail'!$D:$D,[1]Distribution!A19,'[1]Transaction Detail'!$H:$H)</f>
        <v>491.91</v>
      </c>
      <c r="AC18" s="11">
        <f>SUMIF('[1]Transaction Detail'!$D:$D,[1]Distribution!A19,'[1]Transaction Detail'!$I:$I)</f>
        <v>0</v>
      </c>
      <c r="AD18" s="11">
        <f t="shared" si="5"/>
        <v>13.17</v>
      </c>
      <c r="AE18" s="11">
        <f t="shared" si="6"/>
        <v>13.17</v>
      </c>
      <c r="AF18" s="11">
        <f t="shared" si="7"/>
        <v>13.17</v>
      </c>
      <c r="AG18" s="11">
        <f>SUMIF('[1]Servicing Advances - Active'!A:A,[1]Distribution!A19,'[1]Servicing Advances - Active'!B:B)</f>
        <v>0</v>
      </c>
      <c r="AH18" s="2" t="str">
        <f>_xlfn.IFNA(VLOOKUP(A18,[1]Payoffs!A:AB,22,FALSE),"")</f>
        <v/>
      </c>
      <c r="AI18" s="11">
        <f>_xlfn.IFNA(VLOOKUP($A18,[1]Payoffs!$A:$AB,23,FALSE),0)</f>
        <v>0</v>
      </c>
      <c r="AJ18" s="11">
        <f>_xlfn.IFNA(VLOOKUP($A18,[1]Payoffs!$A:$AB,24,FALSE),0)</f>
        <v>0</v>
      </c>
      <c r="AK18" s="11">
        <f>ROUND(_xlfn.IFNA(VLOOKUP($A18,[1]Payoffs!$A:$AB,19,FALSE),0),2)</f>
        <v>0</v>
      </c>
      <c r="AL18" s="11">
        <v>0</v>
      </c>
      <c r="AM18" s="11">
        <f>IF(AB18&lt;&gt;0,Y18+AC18-AF18+O18-AE18+AI18+AJ18-AK18+P18+AL18,O18+AC18+AI18+AJ18-AK18+P18+AL18)+_xlfn.IFNA(VLOOKUP(A18,[1]Payoffs!A:AB,28,FALSE),0)-AG18</f>
        <v>465.57</v>
      </c>
      <c r="AN18" s="13">
        <v>45453</v>
      </c>
      <c r="AO18" t="s">
        <v>47</v>
      </c>
      <c r="AP18" s="9">
        <v>0</v>
      </c>
      <c r="AQ18" s="3">
        <v>0</v>
      </c>
      <c r="AR18" s="3">
        <v>0</v>
      </c>
    </row>
    <row r="19" spans="1:44" x14ac:dyDescent="0.25">
      <c r="A19" s="1">
        <v>128102</v>
      </c>
      <c r="B19" s="2">
        <v>45229</v>
      </c>
      <c r="C19" t="s">
        <v>68</v>
      </c>
      <c r="D19" t="s">
        <v>65</v>
      </c>
      <c r="E19" s="3">
        <v>298900</v>
      </c>
      <c r="F19" s="3">
        <v>218019</v>
      </c>
      <c r="G19" s="11">
        <v>82472.7</v>
      </c>
      <c r="H19" s="2">
        <v>44963</v>
      </c>
      <c r="I19" s="2">
        <v>45026</v>
      </c>
      <c r="J19">
        <v>13</v>
      </c>
      <c r="K19" s="2">
        <v>45474</v>
      </c>
      <c r="L19" s="2">
        <v>45383</v>
      </c>
      <c r="M19" t="str">
        <f t="shared" si="0"/>
        <v>Yes</v>
      </c>
      <c r="N19">
        <f t="shared" si="1"/>
        <v>1</v>
      </c>
      <c r="O19" s="11">
        <v>0</v>
      </c>
      <c r="P19" s="11">
        <f>SUMIF([1]Payoffs!A:A,[1]Distribution!A20,[1]Payoffs!AA:AA)</f>
        <v>0</v>
      </c>
      <c r="R19" s="5">
        <v>0.11899999999999999</v>
      </c>
      <c r="S19" s="5">
        <v>2.5000000000000001E-3</v>
      </c>
      <c r="T19" s="5">
        <v>2.5000000000000001E-3</v>
      </c>
      <c r="U19" s="6">
        <f t="shared" si="2"/>
        <v>0.11399999999999999</v>
      </c>
      <c r="V19" s="9">
        <v>216427.3</v>
      </c>
      <c r="W19" s="12">
        <f>SUMIF('[1]Commitment Draws'!A:A,[1]Distribution!A20,'[1]Commitment Draws'!G:G)</f>
        <v>0</v>
      </c>
      <c r="X19" s="12">
        <f t="shared" si="3"/>
        <v>216427.3</v>
      </c>
      <c r="Y19" s="12">
        <v>4292.4799999999996</v>
      </c>
      <c r="Z19" s="12">
        <f t="shared" si="4"/>
        <v>4292.4799999999996</v>
      </c>
      <c r="AA19" s="7">
        <v>0</v>
      </c>
      <c r="AB19" s="11">
        <f>SUMIF('[1]Transaction Detail'!$D:$D,[1]Distribution!A20,'[1]Transaction Detail'!$H:$H)</f>
        <v>4292.4799999999996</v>
      </c>
      <c r="AC19" s="11">
        <f>SUMIF('[1]Transaction Detail'!$D:$D,[1]Distribution!A20,'[1]Transaction Detail'!$I:$I)</f>
        <v>0</v>
      </c>
      <c r="AD19" s="11">
        <f t="shared" si="5"/>
        <v>90.18</v>
      </c>
      <c r="AE19" s="11">
        <f t="shared" si="6"/>
        <v>90.18</v>
      </c>
      <c r="AF19" s="11">
        <f t="shared" si="7"/>
        <v>90.18</v>
      </c>
      <c r="AG19" s="11">
        <f>SUMIF('[1]Servicing Advances - Active'!A:A,[1]Distribution!A20,'[1]Servicing Advances - Active'!B:B)</f>
        <v>0</v>
      </c>
      <c r="AH19" s="2" t="str">
        <f>_xlfn.IFNA(VLOOKUP(A19,[1]Payoffs!A:AB,22,FALSE),"")</f>
        <v/>
      </c>
      <c r="AI19" s="11">
        <f>_xlfn.IFNA(VLOOKUP($A19,[1]Payoffs!$A:$AB,23,FALSE),0)</f>
        <v>0</v>
      </c>
      <c r="AJ19" s="11">
        <f>_xlfn.IFNA(VLOOKUP($A19,[1]Payoffs!$A:$AB,24,FALSE),0)</f>
        <v>0</v>
      </c>
      <c r="AK19" s="11">
        <f>ROUND(_xlfn.IFNA(VLOOKUP($A19,[1]Payoffs!$A:$AB,19,FALSE),0),2)</f>
        <v>0</v>
      </c>
      <c r="AL19" s="11">
        <v>0</v>
      </c>
      <c r="AM19" s="11">
        <f>IF(AB19&lt;&gt;0,Y19+AC19-AF19+O19-AE19+AI19+AJ19-AK19+P19+AL19,O19+AC19+AI19+AJ19-AK19+P19+AL19)+_xlfn.IFNA(VLOOKUP(A19,[1]Payoffs!A:AB,28,FALSE),0)-AG19</f>
        <v>4112.119999999999</v>
      </c>
      <c r="AN19" s="13">
        <v>45453</v>
      </c>
      <c r="AO19" t="s">
        <v>47</v>
      </c>
      <c r="AP19" s="9">
        <v>0</v>
      </c>
      <c r="AQ19" s="3">
        <v>0</v>
      </c>
      <c r="AR19" s="3">
        <v>0</v>
      </c>
    </row>
    <row r="20" spans="1:44" x14ac:dyDescent="0.25">
      <c r="A20" s="1">
        <v>128464</v>
      </c>
      <c r="B20" s="2">
        <v>45229</v>
      </c>
      <c r="C20" t="s">
        <v>69</v>
      </c>
      <c r="D20" t="s">
        <v>65</v>
      </c>
      <c r="E20" s="3">
        <v>241500</v>
      </c>
      <c r="F20" s="3">
        <v>173625</v>
      </c>
      <c r="G20" s="11">
        <v>0</v>
      </c>
      <c r="H20" s="2">
        <v>44979</v>
      </c>
      <c r="I20" s="2">
        <v>45056</v>
      </c>
      <c r="J20">
        <v>19</v>
      </c>
      <c r="K20" s="2">
        <v>45566</v>
      </c>
      <c r="L20" s="2">
        <v>45566</v>
      </c>
      <c r="M20" t="str">
        <f t="shared" si="0"/>
        <v>No</v>
      </c>
      <c r="N20">
        <f t="shared" si="1"/>
        <v>4</v>
      </c>
      <c r="O20" s="11">
        <v>0</v>
      </c>
      <c r="P20" s="11">
        <f>SUMIF([1]Payoffs!A:A,[1]Distribution!A21,[1]Payoffs!AA:AA)</f>
        <v>0</v>
      </c>
      <c r="R20" s="5">
        <v>9.4899999999999998E-2</v>
      </c>
      <c r="S20" s="5">
        <v>2.5000000000000001E-3</v>
      </c>
      <c r="T20" s="5">
        <v>2.5000000000000001E-3</v>
      </c>
      <c r="U20" s="6">
        <f t="shared" si="2"/>
        <v>8.9899999999999994E-2</v>
      </c>
      <c r="V20" s="9">
        <v>241500</v>
      </c>
      <c r="W20" s="12">
        <f>SUMIF('[1]Commitment Draws'!A:A,[1]Distribution!A21,'[1]Commitment Draws'!G:G)</f>
        <v>0</v>
      </c>
      <c r="X20" s="12">
        <f t="shared" si="3"/>
        <v>241500</v>
      </c>
      <c r="Y20" s="12">
        <v>1909.86</v>
      </c>
      <c r="Z20" s="12">
        <f t="shared" si="4"/>
        <v>1909.86</v>
      </c>
      <c r="AA20" s="7">
        <v>0</v>
      </c>
      <c r="AB20" s="11">
        <f>SUMIF('[1]Transaction Detail'!$D:$D,[1]Distribution!A21,'[1]Transaction Detail'!$H:$H)</f>
        <v>1909.86</v>
      </c>
      <c r="AC20" s="11">
        <f>SUMIF('[1]Transaction Detail'!$D:$D,[1]Distribution!A21,'[1]Transaction Detail'!$I:$I)</f>
        <v>0</v>
      </c>
      <c r="AD20" s="11">
        <f t="shared" si="5"/>
        <v>50.31</v>
      </c>
      <c r="AE20" s="11">
        <f t="shared" si="6"/>
        <v>50.31</v>
      </c>
      <c r="AF20" s="11">
        <f t="shared" si="7"/>
        <v>50.31</v>
      </c>
      <c r="AG20" s="11">
        <f>SUMIF('[1]Servicing Advances - Active'!A:A,[1]Distribution!A21,'[1]Servicing Advances - Active'!B:B)</f>
        <v>0</v>
      </c>
      <c r="AH20" s="2" t="str">
        <f>_xlfn.IFNA(VLOOKUP(A20,[1]Payoffs!A:AB,22,FALSE),"")</f>
        <v/>
      </c>
      <c r="AI20" s="11">
        <f>_xlfn.IFNA(VLOOKUP($A20,[1]Payoffs!$A:$AB,23,FALSE),0)</f>
        <v>0</v>
      </c>
      <c r="AJ20" s="11">
        <f>_xlfn.IFNA(VLOOKUP($A20,[1]Payoffs!$A:$AB,24,FALSE),0)</f>
        <v>0</v>
      </c>
      <c r="AK20" s="11">
        <f>ROUND(_xlfn.IFNA(VLOOKUP($A20,[1]Payoffs!$A:$AB,19,FALSE),0),2)</f>
        <v>0</v>
      </c>
      <c r="AL20" s="11">
        <v>0</v>
      </c>
      <c r="AM20" s="11">
        <f>IF(AB20&lt;&gt;0,Y20+AC20-AF20+O20-AE20+AI20+AJ20-AK20+P20+AL20,O20+AC20+AI20+AJ20-AK20+P20+AL20)+_xlfn.IFNA(VLOOKUP(A20,[1]Payoffs!A:AB,28,FALSE),0)-AG20</f>
        <v>1809.24</v>
      </c>
      <c r="AN20" s="13">
        <v>45453</v>
      </c>
      <c r="AO20" t="s">
        <v>47</v>
      </c>
      <c r="AP20" s="9">
        <v>0</v>
      </c>
      <c r="AQ20" s="3">
        <v>0</v>
      </c>
      <c r="AR20" s="3">
        <v>0</v>
      </c>
    </row>
    <row r="21" spans="1:44" x14ac:dyDescent="0.25">
      <c r="A21" s="1">
        <v>128128</v>
      </c>
      <c r="B21" s="2">
        <v>45229</v>
      </c>
      <c r="C21" t="s">
        <v>70</v>
      </c>
      <c r="D21" t="s">
        <v>71</v>
      </c>
      <c r="E21" s="3">
        <v>319620</v>
      </c>
      <c r="F21" s="3">
        <v>0</v>
      </c>
      <c r="G21" s="11">
        <v>0</v>
      </c>
      <c r="H21" s="2">
        <v>44981</v>
      </c>
      <c r="I21" s="2">
        <v>45056</v>
      </c>
      <c r="J21">
        <v>13</v>
      </c>
      <c r="K21" s="2">
        <v>45474</v>
      </c>
      <c r="L21" s="2">
        <v>45383</v>
      </c>
      <c r="M21" t="str">
        <f t="shared" si="0"/>
        <v>Yes</v>
      </c>
      <c r="N21">
        <f t="shared" si="1"/>
        <v>1</v>
      </c>
      <c r="O21" s="11">
        <v>0</v>
      </c>
      <c r="P21" s="11">
        <f>SUMIF([1]Payoffs!A:A,[1]Distribution!A22,[1]Payoffs!AA:AA)</f>
        <v>0</v>
      </c>
      <c r="R21" s="5">
        <v>0.106</v>
      </c>
      <c r="S21" s="5">
        <v>2.5000000000000001E-3</v>
      </c>
      <c r="T21" s="5">
        <v>2.5000000000000001E-3</v>
      </c>
      <c r="U21" s="6">
        <f t="shared" si="2"/>
        <v>0.10099999999999999</v>
      </c>
      <c r="V21" s="9">
        <v>319620</v>
      </c>
      <c r="W21" s="12">
        <f>SUMIF('[1]Commitment Draws'!A:A,[1]Distribution!A22,'[1]Commitment Draws'!G:G)</f>
        <v>0</v>
      </c>
      <c r="X21" s="12">
        <f t="shared" si="3"/>
        <v>319620</v>
      </c>
      <c r="Y21" s="12">
        <v>2823.31</v>
      </c>
      <c r="Z21" s="12">
        <f t="shared" si="4"/>
        <v>2823.31</v>
      </c>
      <c r="AA21" s="7">
        <v>0</v>
      </c>
      <c r="AB21" s="11">
        <f>SUMIF('[1]Transaction Detail'!$D:$D,[1]Distribution!A22,'[1]Transaction Detail'!$H:$H)</f>
        <v>2823.31</v>
      </c>
      <c r="AC21" s="11">
        <f>SUMIF('[1]Transaction Detail'!$D:$D,[1]Distribution!A22,'[1]Transaction Detail'!$I:$I)</f>
        <v>0</v>
      </c>
      <c r="AD21" s="11">
        <f t="shared" si="5"/>
        <v>66.59</v>
      </c>
      <c r="AE21" s="11">
        <f t="shared" si="6"/>
        <v>66.59</v>
      </c>
      <c r="AF21" s="11">
        <f t="shared" si="7"/>
        <v>66.59</v>
      </c>
      <c r="AG21" s="11">
        <f>SUMIF('[1]Servicing Advances - Active'!A:A,[1]Distribution!A22,'[1]Servicing Advances - Active'!B:B)</f>
        <v>0</v>
      </c>
      <c r="AH21" s="2" t="str">
        <f>_xlfn.IFNA(VLOOKUP(A21,[1]Payoffs!A:AB,22,FALSE),"")</f>
        <v/>
      </c>
      <c r="AI21" s="11">
        <f>_xlfn.IFNA(VLOOKUP($A21,[1]Payoffs!$A:$AB,23,FALSE),0)</f>
        <v>0</v>
      </c>
      <c r="AJ21" s="11">
        <f>_xlfn.IFNA(VLOOKUP($A21,[1]Payoffs!$A:$AB,24,FALSE),0)</f>
        <v>0</v>
      </c>
      <c r="AK21" s="11">
        <f>ROUND(_xlfn.IFNA(VLOOKUP($A21,[1]Payoffs!$A:$AB,19,FALSE),0),2)</f>
        <v>0</v>
      </c>
      <c r="AL21" s="11">
        <v>0</v>
      </c>
      <c r="AM21" s="11">
        <f>IF(AB21&lt;&gt;0,Y21+AC21-AF21+O21-AE21+AI21+AJ21-AK21+P21+AL21,O21+AC21+AI21+AJ21-AK21+P21+AL21)+_xlfn.IFNA(VLOOKUP(A21,[1]Payoffs!A:AB,28,FALSE),0)-AG21</f>
        <v>2690.1299999999997</v>
      </c>
      <c r="AN21" s="13">
        <v>45453</v>
      </c>
      <c r="AO21" t="s">
        <v>47</v>
      </c>
      <c r="AP21" s="9">
        <v>0</v>
      </c>
      <c r="AQ21" s="3">
        <v>0</v>
      </c>
      <c r="AR21" s="3">
        <v>0</v>
      </c>
    </row>
    <row r="22" spans="1:44" x14ac:dyDescent="0.25">
      <c r="A22" s="1">
        <v>128570</v>
      </c>
      <c r="B22" s="2">
        <v>45229</v>
      </c>
      <c r="C22" t="s">
        <v>72</v>
      </c>
      <c r="D22" t="s">
        <v>65</v>
      </c>
      <c r="E22" s="3">
        <v>340500</v>
      </c>
      <c r="F22" s="3">
        <v>109500</v>
      </c>
      <c r="G22" s="11">
        <v>0</v>
      </c>
      <c r="H22" s="2">
        <v>44985</v>
      </c>
      <c r="I22" s="2">
        <v>45026</v>
      </c>
      <c r="J22">
        <v>13</v>
      </c>
      <c r="K22" s="2">
        <v>45474</v>
      </c>
      <c r="L22" s="2">
        <v>45383</v>
      </c>
      <c r="M22" t="str">
        <f t="shared" si="0"/>
        <v>Yes</v>
      </c>
      <c r="N22">
        <f t="shared" si="1"/>
        <v>1</v>
      </c>
      <c r="O22" s="11">
        <v>0</v>
      </c>
      <c r="P22" s="11">
        <f>SUMIF([1]Payoffs!A:A,[1]Distribution!A23,[1]Payoffs!AA:AA)</f>
        <v>0</v>
      </c>
      <c r="R22" s="5">
        <v>0.115</v>
      </c>
      <c r="S22" s="5">
        <v>2.5000000000000001E-3</v>
      </c>
      <c r="T22" s="5">
        <v>2.5000000000000001E-3</v>
      </c>
      <c r="U22" s="6">
        <f t="shared" si="2"/>
        <v>0.11</v>
      </c>
      <c r="V22" s="9">
        <v>340500.00000000006</v>
      </c>
      <c r="W22" s="12">
        <f>SUMIF('[1]Commitment Draws'!A:A,[1]Distribution!A23,'[1]Commitment Draws'!G:G)</f>
        <v>0</v>
      </c>
      <c r="X22" s="12">
        <f t="shared" si="3"/>
        <v>340500.00000000006</v>
      </c>
      <c r="Y22" s="12">
        <v>3263.12</v>
      </c>
      <c r="Z22" s="12">
        <f t="shared" si="4"/>
        <v>3263.12</v>
      </c>
      <c r="AA22" s="7">
        <v>0</v>
      </c>
      <c r="AB22" s="11">
        <f>SUMIF('[1]Transaction Detail'!$D:$D,[1]Distribution!A23,'[1]Transaction Detail'!$H:$H)</f>
        <v>3263.12</v>
      </c>
      <c r="AC22" s="11">
        <f>SUMIF('[1]Transaction Detail'!$D:$D,[1]Distribution!A23,'[1]Transaction Detail'!$I:$I)</f>
        <v>0</v>
      </c>
      <c r="AD22" s="11">
        <f t="shared" si="5"/>
        <v>70.94</v>
      </c>
      <c r="AE22" s="11">
        <f t="shared" si="6"/>
        <v>70.94</v>
      </c>
      <c r="AF22" s="11">
        <f t="shared" si="7"/>
        <v>70.94</v>
      </c>
      <c r="AG22" s="11">
        <f>SUMIF('[1]Servicing Advances - Active'!A:A,[1]Distribution!A23,'[1]Servicing Advances - Active'!B:B)</f>
        <v>0</v>
      </c>
      <c r="AH22" s="2" t="str">
        <f>_xlfn.IFNA(VLOOKUP(A22,[1]Payoffs!A:AB,22,FALSE),"")</f>
        <v/>
      </c>
      <c r="AI22" s="11">
        <f>_xlfn.IFNA(VLOOKUP($A22,[1]Payoffs!$A:$AB,23,FALSE),0)</f>
        <v>0</v>
      </c>
      <c r="AJ22" s="11">
        <f>_xlfn.IFNA(VLOOKUP($A22,[1]Payoffs!$A:$AB,24,FALSE),0)</f>
        <v>0</v>
      </c>
      <c r="AK22" s="11">
        <f>ROUND(_xlfn.IFNA(VLOOKUP($A22,[1]Payoffs!$A:$AB,19,FALSE),0),2)</f>
        <v>0</v>
      </c>
      <c r="AL22" s="11">
        <v>0</v>
      </c>
      <c r="AM22" s="11">
        <f>IF(AB22&lt;&gt;0,Y22+AC22-AF22+O22-AE22+AI22+AJ22-AK22+P22+AL22,O22+AC22+AI22+AJ22-AK22+P22+AL22)+_xlfn.IFNA(VLOOKUP(A22,[1]Payoffs!A:AB,28,FALSE),0)-AG22</f>
        <v>3121.24</v>
      </c>
      <c r="AN22" s="13">
        <v>45453</v>
      </c>
      <c r="AO22" t="s">
        <v>47</v>
      </c>
      <c r="AP22" s="9">
        <v>0</v>
      </c>
      <c r="AQ22" s="3">
        <v>0</v>
      </c>
      <c r="AR22" s="3">
        <v>0</v>
      </c>
    </row>
    <row r="23" spans="1:44" x14ac:dyDescent="0.25">
      <c r="A23" s="1">
        <v>128585</v>
      </c>
      <c r="B23" s="2">
        <v>45229</v>
      </c>
      <c r="C23" t="s">
        <v>73</v>
      </c>
      <c r="D23" t="s">
        <v>65</v>
      </c>
      <c r="E23" s="3">
        <v>120100</v>
      </c>
      <c r="F23" s="3">
        <v>83450</v>
      </c>
      <c r="G23" s="11">
        <v>44200</v>
      </c>
      <c r="H23" s="2">
        <v>44984</v>
      </c>
      <c r="I23" s="2">
        <v>45056</v>
      </c>
      <c r="J23">
        <v>13</v>
      </c>
      <c r="K23" s="2">
        <v>45474</v>
      </c>
      <c r="L23" s="2">
        <v>45383</v>
      </c>
      <c r="M23" t="str">
        <f t="shared" si="0"/>
        <v>Yes</v>
      </c>
      <c r="N23">
        <f t="shared" si="1"/>
        <v>1</v>
      </c>
      <c r="O23" s="11">
        <v>0</v>
      </c>
      <c r="P23" s="11">
        <f>SUMIF([1]Payoffs!A:A,[1]Distribution!A24,[1]Payoffs!AA:AA)</f>
        <v>0</v>
      </c>
      <c r="R23" s="5">
        <v>0.115</v>
      </c>
      <c r="S23" s="5">
        <v>2.5000000000000001E-3</v>
      </c>
      <c r="T23" s="5">
        <v>2.5000000000000001E-3</v>
      </c>
      <c r="U23" s="6">
        <f t="shared" si="2"/>
        <v>0.11</v>
      </c>
      <c r="V23" s="9">
        <v>75900</v>
      </c>
      <c r="W23" s="12">
        <f>SUMIF('[1]Commitment Draws'!A:A,[1]Distribution!A24,'[1]Commitment Draws'!G:G)</f>
        <v>0</v>
      </c>
      <c r="X23" s="12">
        <f t="shared" si="3"/>
        <v>75900</v>
      </c>
      <c r="Y23" s="12">
        <v>727.37</v>
      </c>
      <c r="Z23" s="12">
        <f t="shared" si="4"/>
        <v>727.37</v>
      </c>
      <c r="AA23" s="7">
        <v>0</v>
      </c>
      <c r="AB23" s="11">
        <f>SUMIF('[1]Transaction Detail'!$D:$D,[1]Distribution!A24,'[1]Transaction Detail'!$H:$H)</f>
        <v>727.37</v>
      </c>
      <c r="AC23" s="11">
        <f>SUMIF('[1]Transaction Detail'!$D:$D,[1]Distribution!A24,'[1]Transaction Detail'!$I:$I)</f>
        <v>0</v>
      </c>
      <c r="AD23" s="11">
        <f t="shared" si="5"/>
        <v>15.81</v>
      </c>
      <c r="AE23" s="11">
        <f t="shared" si="6"/>
        <v>15.81</v>
      </c>
      <c r="AF23" s="11">
        <f t="shared" si="7"/>
        <v>15.81</v>
      </c>
      <c r="AG23" s="11">
        <f>SUMIF('[1]Servicing Advances - Active'!A:A,[1]Distribution!A24,'[1]Servicing Advances - Active'!B:B)</f>
        <v>20</v>
      </c>
      <c r="AH23" s="2" t="str">
        <f>_xlfn.IFNA(VLOOKUP(A23,[1]Payoffs!A:AB,22,FALSE),"")</f>
        <v/>
      </c>
      <c r="AI23" s="11">
        <f>_xlfn.IFNA(VLOOKUP($A23,[1]Payoffs!$A:$AB,23,FALSE),0)</f>
        <v>0</v>
      </c>
      <c r="AJ23" s="11">
        <f>_xlfn.IFNA(VLOOKUP($A23,[1]Payoffs!$A:$AB,24,FALSE),0)</f>
        <v>0</v>
      </c>
      <c r="AK23" s="11">
        <f>ROUND(_xlfn.IFNA(VLOOKUP($A23,[1]Payoffs!$A:$AB,19,FALSE),0),2)</f>
        <v>0</v>
      </c>
      <c r="AL23" s="11">
        <v>0</v>
      </c>
      <c r="AM23" s="11">
        <f>IF(AB23&lt;&gt;0,Y23+AC23-AF23+O23-AE23+AI23+AJ23-AK23+P23+AL23,O23+AC23+AI23+AJ23-AK23+P23+AL23)+_xlfn.IFNA(VLOOKUP(A23,[1]Payoffs!A:AB,28,FALSE),0)-AG23</f>
        <v>675.75000000000011</v>
      </c>
      <c r="AN23" s="13">
        <v>45453</v>
      </c>
      <c r="AO23" t="s">
        <v>47</v>
      </c>
      <c r="AP23" s="9">
        <v>0</v>
      </c>
      <c r="AQ23" s="3">
        <v>0</v>
      </c>
      <c r="AR23" s="3">
        <v>0</v>
      </c>
    </row>
    <row r="24" spans="1:44" x14ac:dyDescent="0.25">
      <c r="A24" s="1">
        <v>128580</v>
      </c>
      <c r="B24" s="2">
        <v>45229</v>
      </c>
      <c r="C24" t="s">
        <v>74</v>
      </c>
      <c r="D24" t="s">
        <v>65</v>
      </c>
      <c r="E24" s="3">
        <v>296250</v>
      </c>
      <c r="F24" s="3">
        <v>26000</v>
      </c>
      <c r="G24" s="11">
        <v>0</v>
      </c>
      <c r="H24" s="2">
        <v>44991</v>
      </c>
      <c r="I24" s="2">
        <v>45087</v>
      </c>
      <c r="J24">
        <v>13</v>
      </c>
      <c r="K24" s="2">
        <v>45505</v>
      </c>
      <c r="L24" s="2">
        <v>45413</v>
      </c>
      <c r="M24" t="str">
        <f t="shared" si="0"/>
        <v>Yes</v>
      </c>
      <c r="N24">
        <f t="shared" si="1"/>
        <v>2</v>
      </c>
      <c r="O24" s="11">
        <v>0</v>
      </c>
      <c r="P24" s="11">
        <f>SUMIF([1]Payoffs!A:A,[1]Distribution!A25,[1]Payoffs!AA:AA)</f>
        <v>0</v>
      </c>
      <c r="Q24" s="4" t="s">
        <v>59</v>
      </c>
      <c r="R24" s="5">
        <v>9.3899999999999997E-2</v>
      </c>
      <c r="S24" s="5">
        <v>2.5000000000000001E-3</v>
      </c>
      <c r="T24" s="5">
        <v>2.5000000000000001E-3</v>
      </c>
      <c r="U24" s="6">
        <f t="shared" si="2"/>
        <v>8.8899999999999993E-2</v>
      </c>
      <c r="V24" s="9">
        <v>296250</v>
      </c>
      <c r="W24" s="12">
        <f>SUMIF('[1]Commitment Draws'!A:A,[1]Distribution!A25,'[1]Commitment Draws'!G:G)</f>
        <v>0</v>
      </c>
      <c r="X24" s="12">
        <f t="shared" si="3"/>
        <v>296250</v>
      </c>
      <c r="Y24" s="12">
        <v>2318.16</v>
      </c>
      <c r="Z24" s="12">
        <f t="shared" si="4"/>
        <v>2318.16</v>
      </c>
      <c r="AA24" s="7">
        <v>0</v>
      </c>
      <c r="AB24" s="11">
        <f>SUMIF('[1]Transaction Detail'!$D:$D,[1]Distribution!A25,'[1]Transaction Detail'!$H:$H)</f>
        <v>2318.16</v>
      </c>
      <c r="AC24" s="11">
        <f>SUMIF('[1]Transaction Detail'!$D:$D,[1]Distribution!A25,'[1]Transaction Detail'!$I:$I)</f>
        <v>0</v>
      </c>
      <c r="AD24" s="11">
        <f t="shared" si="5"/>
        <v>61.72</v>
      </c>
      <c r="AE24" s="11">
        <f t="shared" si="6"/>
        <v>61.72</v>
      </c>
      <c r="AF24" s="11">
        <f t="shared" si="7"/>
        <v>61.72</v>
      </c>
      <c r="AG24" s="11">
        <f>SUMIF('[1]Servicing Advances - Active'!A:A,[1]Distribution!A25,'[1]Servicing Advances - Active'!B:B)</f>
        <v>0</v>
      </c>
      <c r="AH24" s="2" t="str">
        <f>_xlfn.IFNA(VLOOKUP(A24,[1]Payoffs!A:AB,22,FALSE),"")</f>
        <v/>
      </c>
      <c r="AI24" s="11">
        <f>_xlfn.IFNA(VLOOKUP($A24,[1]Payoffs!$A:$AB,23,FALSE),0)</f>
        <v>0</v>
      </c>
      <c r="AJ24" s="11">
        <f>_xlfn.IFNA(VLOOKUP($A24,[1]Payoffs!$A:$AB,24,FALSE),0)</f>
        <v>0</v>
      </c>
      <c r="AK24" s="11">
        <f>ROUND(_xlfn.IFNA(VLOOKUP($A24,[1]Payoffs!$A:$AB,19,FALSE),0),2)</f>
        <v>0</v>
      </c>
      <c r="AL24" s="11">
        <v>0</v>
      </c>
      <c r="AM24" s="11">
        <f>IF(AB24&lt;&gt;0,Y24+AC24-AF24+O24-AE24+AI24+AJ24-AK24+P24+AL24,O24+AC24+AI24+AJ24-AK24+P24+AL24)+_xlfn.IFNA(VLOOKUP(A24,[1]Payoffs!A:AB,28,FALSE),0)-AG24</f>
        <v>2194.7200000000003</v>
      </c>
      <c r="AN24" s="13">
        <v>45453</v>
      </c>
      <c r="AO24" t="s">
        <v>47</v>
      </c>
      <c r="AP24" s="9">
        <v>0</v>
      </c>
      <c r="AQ24" s="3">
        <v>0</v>
      </c>
      <c r="AR24" s="3">
        <v>0</v>
      </c>
    </row>
    <row r="25" spans="1:44" x14ac:dyDescent="0.25">
      <c r="A25" s="1">
        <v>129995</v>
      </c>
      <c r="B25" s="2">
        <v>45229</v>
      </c>
      <c r="C25" t="s">
        <v>75</v>
      </c>
      <c r="D25" t="s">
        <v>71</v>
      </c>
      <c r="E25" s="3">
        <v>390950</v>
      </c>
      <c r="F25" s="3">
        <v>0</v>
      </c>
      <c r="G25" s="11">
        <v>0</v>
      </c>
      <c r="H25" s="2">
        <v>45036</v>
      </c>
      <c r="I25" s="2">
        <v>45087</v>
      </c>
      <c r="J25">
        <v>24</v>
      </c>
      <c r="K25" s="2">
        <v>45778</v>
      </c>
      <c r="L25" s="2">
        <v>45778</v>
      </c>
      <c r="M25" t="str">
        <f t="shared" si="0"/>
        <v>No</v>
      </c>
      <c r="N25">
        <f t="shared" si="1"/>
        <v>12</v>
      </c>
      <c r="O25" s="11">
        <v>0</v>
      </c>
      <c r="P25" s="11">
        <f>SUMIF([1]Payoffs!A:A,[1]Distribution!A26,[1]Payoffs!AA:AA)</f>
        <v>0</v>
      </c>
      <c r="R25" s="5">
        <v>0.113</v>
      </c>
      <c r="S25" s="5">
        <v>2.5000000000000001E-3</v>
      </c>
      <c r="T25" s="5">
        <v>2.5000000000000001E-3</v>
      </c>
      <c r="U25" s="6">
        <f t="shared" si="2"/>
        <v>0.108</v>
      </c>
      <c r="V25" s="9">
        <v>390950</v>
      </c>
      <c r="W25" s="12">
        <f>SUMIF('[1]Commitment Draws'!A:A,[1]Distribution!A26,'[1]Commitment Draws'!G:G)</f>
        <v>0</v>
      </c>
      <c r="X25" s="12">
        <f t="shared" si="3"/>
        <v>390950</v>
      </c>
      <c r="Y25" s="12">
        <v>3681.45</v>
      </c>
      <c r="Z25" s="12">
        <f t="shared" si="4"/>
        <v>3681.45</v>
      </c>
      <c r="AA25" s="7">
        <v>0</v>
      </c>
      <c r="AB25" s="11">
        <f>SUMIF('[1]Transaction Detail'!$D:$D,[1]Distribution!A26,'[1]Transaction Detail'!$H:$H)</f>
        <v>3681.45</v>
      </c>
      <c r="AC25" s="11">
        <f>SUMIF('[1]Transaction Detail'!$D:$D,[1]Distribution!A26,'[1]Transaction Detail'!$I:$I)</f>
        <v>0</v>
      </c>
      <c r="AD25" s="11">
        <f t="shared" si="5"/>
        <v>81.45</v>
      </c>
      <c r="AE25" s="11">
        <f t="shared" si="6"/>
        <v>81.45</v>
      </c>
      <c r="AF25" s="11">
        <f t="shared" si="7"/>
        <v>81.45</v>
      </c>
      <c r="AG25" s="11">
        <f>SUMIF('[1]Servicing Advances - Active'!A:A,[1]Distribution!A26,'[1]Servicing Advances - Active'!B:B)</f>
        <v>0</v>
      </c>
      <c r="AH25" s="2" t="str">
        <f>_xlfn.IFNA(VLOOKUP(A25,[1]Payoffs!A:AB,22,FALSE),"")</f>
        <v/>
      </c>
      <c r="AI25" s="11">
        <f>_xlfn.IFNA(VLOOKUP($A25,[1]Payoffs!$A:$AB,23,FALSE),0)</f>
        <v>0</v>
      </c>
      <c r="AJ25" s="11">
        <f>_xlfn.IFNA(VLOOKUP($A25,[1]Payoffs!$A:$AB,24,FALSE),0)</f>
        <v>0</v>
      </c>
      <c r="AK25" s="11">
        <f>ROUND(_xlfn.IFNA(VLOOKUP($A25,[1]Payoffs!$A:$AB,19,FALSE),0),2)</f>
        <v>0</v>
      </c>
      <c r="AL25" s="11">
        <v>0</v>
      </c>
      <c r="AM25" s="11">
        <f>IF(AB25&lt;&gt;0,Y25+AC25-AF25+O25-AE25+AI25+AJ25-AK25+P25+AL25,O25+AC25+AI25+AJ25-AK25+P25+AL25)+_xlfn.IFNA(VLOOKUP(A25,[1]Payoffs!A:AB,28,FALSE),0)-AG25</f>
        <v>3518.55</v>
      </c>
      <c r="AN25" s="13">
        <v>45422</v>
      </c>
      <c r="AO25" t="s">
        <v>47</v>
      </c>
      <c r="AP25" s="9">
        <v>0</v>
      </c>
      <c r="AQ25" s="3">
        <v>0</v>
      </c>
      <c r="AR25" s="3">
        <v>0</v>
      </c>
    </row>
    <row r="26" spans="1:44" x14ac:dyDescent="0.25">
      <c r="A26" s="1">
        <v>129951</v>
      </c>
      <c r="B26" s="2">
        <v>45229</v>
      </c>
      <c r="C26" t="s">
        <v>76</v>
      </c>
      <c r="D26" t="s">
        <v>71</v>
      </c>
      <c r="E26" s="3">
        <v>368000</v>
      </c>
      <c r="F26" s="3">
        <v>0</v>
      </c>
      <c r="G26" s="11">
        <v>0</v>
      </c>
      <c r="H26" s="2">
        <v>45040</v>
      </c>
      <c r="I26" s="2">
        <v>45087</v>
      </c>
      <c r="J26">
        <v>13</v>
      </c>
      <c r="K26" s="2">
        <v>45444</v>
      </c>
      <c r="L26" s="2">
        <v>45444</v>
      </c>
      <c r="M26" t="str">
        <f t="shared" si="0"/>
        <v>No</v>
      </c>
      <c r="N26">
        <f t="shared" si="1"/>
        <v>0</v>
      </c>
      <c r="O26" s="11">
        <v>0</v>
      </c>
      <c r="P26" s="11">
        <f>SUMIF([1]Payoffs!A:A,[1]Distribution!A27,[1]Payoffs!AA:AA)</f>
        <v>0</v>
      </c>
      <c r="R26" s="5">
        <v>0.107</v>
      </c>
      <c r="S26" s="5">
        <v>2.5000000000000001E-3</v>
      </c>
      <c r="T26" s="5">
        <v>2.5000000000000001E-3</v>
      </c>
      <c r="U26" s="6">
        <f t="shared" si="2"/>
        <v>0.10199999999999999</v>
      </c>
      <c r="V26" s="9">
        <v>368000</v>
      </c>
      <c r="W26" s="12">
        <f>SUMIF('[1]Commitment Draws'!A:A,[1]Distribution!A27,'[1]Commitment Draws'!G:G)</f>
        <v>0</v>
      </c>
      <c r="X26" s="12">
        <f t="shared" si="3"/>
        <v>368000</v>
      </c>
      <c r="Y26" s="12">
        <v>3281.33</v>
      </c>
      <c r="Z26" s="12">
        <f t="shared" si="4"/>
        <v>3281.33</v>
      </c>
      <c r="AA26" s="7">
        <v>0</v>
      </c>
      <c r="AB26" s="11">
        <f>SUMIF('[1]Transaction Detail'!$D:$D,[1]Distribution!A27,'[1]Transaction Detail'!$H:$H)</f>
        <v>3281.33</v>
      </c>
      <c r="AC26" s="11">
        <f>SUMIF('[1]Transaction Detail'!$D:$D,[1]Distribution!A27,'[1]Transaction Detail'!$I:$I)</f>
        <v>0</v>
      </c>
      <c r="AD26" s="11">
        <f t="shared" si="5"/>
        <v>76.67</v>
      </c>
      <c r="AE26" s="11">
        <f t="shared" si="6"/>
        <v>76.67</v>
      </c>
      <c r="AF26" s="11">
        <f t="shared" si="7"/>
        <v>76.67</v>
      </c>
      <c r="AG26" s="11">
        <f>SUMIF('[1]Servicing Advances - Active'!A:A,[1]Distribution!A27,'[1]Servicing Advances - Active'!B:B)</f>
        <v>0</v>
      </c>
      <c r="AH26" s="2" t="str">
        <f>_xlfn.IFNA(VLOOKUP(A26,[1]Payoffs!A:AB,22,FALSE),"")</f>
        <v/>
      </c>
      <c r="AI26" s="11">
        <f>_xlfn.IFNA(VLOOKUP($A26,[1]Payoffs!$A:$AB,23,FALSE),0)</f>
        <v>0</v>
      </c>
      <c r="AJ26" s="11">
        <f>_xlfn.IFNA(VLOOKUP($A26,[1]Payoffs!$A:$AB,24,FALSE),0)</f>
        <v>0</v>
      </c>
      <c r="AK26" s="11">
        <f>ROUND(_xlfn.IFNA(VLOOKUP($A26,[1]Payoffs!$A:$AB,19,FALSE),0),2)</f>
        <v>0</v>
      </c>
      <c r="AL26" s="11">
        <v>0</v>
      </c>
      <c r="AM26" s="11">
        <f>IF(AB26&lt;&gt;0,Y26+AC26-AF26+O26-AE26+AI26+AJ26-AK26+P26+AL26,O26+AC26+AI26+AJ26-AK26+P26+AL26)+_xlfn.IFNA(VLOOKUP(A26,[1]Payoffs!A:AB,28,FALSE),0)-AG26</f>
        <v>3127.99</v>
      </c>
      <c r="AN26" s="13">
        <v>45453</v>
      </c>
      <c r="AO26" t="s">
        <v>47</v>
      </c>
      <c r="AP26" s="9">
        <v>0</v>
      </c>
      <c r="AQ26" s="3">
        <v>0</v>
      </c>
      <c r="AR26" s="3">
        <v>0</v>
      </c>
    </row>
    <row r="27" spans="1:44" x14ac:dyDescent="0.25">
      <c r="A27" s="1">
        <v>128814</v>
      </c>
      <c r="B27" s="2">
        <v>45229</v>
      </c>
      <c r="C27" t="s">
        <v>77</v>
      </c>
      <c r="D27" t="s">
        <v>62</v>
      </c>
      <c r="E27" s="3">
        <v>2977347</v>
      </c>
      <c r="F27" s="3">
        <v>721684</v>
      </c>
      <c r="G27" s="11">
        <v>721684</v>
      </c>
      <c r="H27" s="2">
        <v>45042</v>
      </c>
      <c r="I27" s="2">
        <v>45087</v>
      </c>
      <c r="J27">
        <v>24</v>
      </c>
      <c r="K27" s="2">
        <v>45778</v>
      </c>
      <c r="L27" s="2">
        <v>45778</v>
      </c>
      <c r="M27" t="str">
        <f t="shared" si="0"/>
        <v>No</v>
      </c>
      <c r="N27">
        <f t="shared" si="1"/>
        <v>11</v>
      </c>
      <c r="O27" s="11">
        <v>0</v>
      </c>
      <c r="P27" s="11">
        <f>SUMIF([1]Payoffs!A:A,[1]Distribution!A28,[1]Payoffs!AA:AA)</f>
        <v>0</v>
      </c>
      <c r="R27" s="5">
        <v>9.6999999999999989E-2</v>
      </c>
      <c r="S27" s="5">
        <v>2.5000000000000001E-3</v>
      </c>
      <c r="T27" s="5">
        <v>2.5000000000000001E-3</v>
      </c>
      <c r="U27" s="6">
        <f t="shared" si="2"/>
        <v>9.1999999999999985E-2</v>
      </c>
      <c r="V27" s="9">
        <v>2255663</v>
      </c>
      <c r="W27" s="12">
        <f>SUMIF('[1]Commitment Draws'!A:A,[1]Distribution!A28,'[1]Commitment Draws'!G:G)</f>
        <v>0</v>
      </c>
      <c r="X27" s="12">
        <f t="shared" si="3"/>
        <v>2255663</v>
      </c>
      <c r="Y27" s="12">
        <v>18233.28</v>
      </c>
      <c r="Z27" s="12">
        <f t="shared" si="4"/>
        <v>18233.28</v>
      </c>
      <c r="AA27" s="7">
        <v>0</v>
      </c>
      <c r="AB27" s="11">
        <f>SUMIF('[1]Transaction Detail'!$D:$D,[1]Distribution!A28,'[1]Transaction Detail'!$H:$H)</f>
        <v>18233.28</v>
      </c>
      <c r="AC27" s="11">
        <f>SUMIF('[1]Transaction Detail'!$D:$D,[1]Distribution!A28,'[1]Transaction Detail'!$I:$I)</f>
        <v>0</v>
      </c>
      <c r="AD27" s="11">
        <f t="shared" si="5"/>
        <v>469.93</v>
      </c>
      <c r="AE27" s="11">
        <f t="shared" si="6"/>
        <v>469.93</v>
      </c>
      <c r="AF27" s="11">
        <f t="shared" si="7"/>
        <v>469.93</v>
      </c>
      <c r="AG27" s="11">
        <f>SUMIF('[1]Servicing Advances - Active'!A:A,[1]Distribution!A28,'[1]Servicing Advances - Active'!B:B)</f>
        <v>0</v>
      </c>
      <c r="AH27" s="2" t="str">
        <f>_xlfn.IFNA(VLOOKUP(A27,[1]Payoffs!A:AB,22,FALSE),"")</f>
        <v/>
      </c>
      <c r="AI27" s="11">
        <f>_xlfn.IFNA(VLOOKUP($A27,[1]Payoffs!$A:$AB,23,FALSE),0)</f>
        <v>0</v>
      </c>
      <c r="AJ27" s="11">
        <f>_xlfn.IFNA(VLOOKUP($A27,[1]Payoffs!$A:$AB,24,FALSE),0)</f>
        <v>0</v>
      </c>
      <c r="AK27" s="11">
        <f>ROUND(_xlfn.IFNA(VLOOKUP($A27,[1]Payoffs!$A:$AB,19,FALSE),0),2)</f>
        <v>0</v>
      </c>
      <c r="AL27" s="11">
        <v>0</v>
      </c>
      <c r="AM27" s="11">
        <f>IF(AB27&lt;&gt;0,Y27+AC27-AF27+O27-AE27+AI27+AJ27-AK27+P27+AL27,O27+AC27+AI27+AJ27-AK27+P27+AL27)+_xlfn.IFNA(VLOOKUP(A27,[1]Payoffs!A:AB,28,FALSE),0)-AG27</f>
        <v>17293.419999999998</v>
      </c>
      <c r="AN27" s="13">
        <v>45453</v>
      </c>
      <c r="AO27" t="s">
        <v>47</v>
      </c>
      <c r="AP27" s="9">
        <v>0</v>
      </c>
      <c r="AQ27" s="3">
        <v>0</v>
      </c>
      <c r="AR27" s="3">
        <v>0</v>
      </c>
    </row>
    <row r="28" spans="1:44" x14ac:dyDescent="0.25">
      <c r="A28" s="1">
        <v>129833</v>
      </c>
      <c r="B28" s="2">
        <v>45229</v>
      </c>
      <c r="C28" t="s">
        <v>78</v>
      </c>
      <c r="D28" t="s">
        <v>79</v>
      </c>
      <c r="E28" s="3">
        <v>1365000</v>
      </c>
      <c r="F28" s="3">
        <v>0</v>
      </c>
      <c r="G28" s="11">
        <v>0</v>
      </c>
      <c r="H28" s="2">
        <v>45043</v>
      </c>
      <c r="I28" s="2">
        <v>45087</v>
      </c>
      <c r="J28">
        <v>24</v>
      </c>
      <c r="K28" s="2">
        <v>45778</v>
      </c>
      <c r="L28" s="2">
        <v>45778</v>
      </c>
      <c r="M28" t="str">
        <f t="shared" si="0"/>
        <v>No</v>
      </c>
      <c r="N28">
        <f t="shared" si="1"/>
        <v>11</v>
      </c>
      <c r="O28" s="11">
        <v>0</v>
      </c>
      <c r="P28" s="11">
        <f>SUMIF([1]Payoffs!A:A,[1]Distribution!A29,[1]Payoffs!AA:AA)</f>
        <v>0</v>
      </c>
      <c r="R28" s="5">
        <v>9.5000000000000001E-2</v>
      </c>
      <c r="S28" s="5">
        <v>2.5000000000000001E-3</v>
      </c>
      <c r="T28" s="5">
        <v>2.5000000000000001E-3</v>
      </c>
      <c r="U28" s="6">
        <f t="shared" si="2"/>
        <v>0.09</v>
      </c>
      <c r="V28" s="9">
        <v>1365000</v>
      </c>
      <c r="W28" s="12">
        <f>SUMIF('[1]Commitment Draws'!A:A,[1]Distribution!A29,'[1]Commitment Draws'!G:G)</f>
        <v>0</v>
      </c>
      <c r="X28" s="12">
        <f t="shared" si="3"/>
        <v>1365000</v>
      </c>
      <c r="Y28" s="12">
        <v>10806.25</v>
      </c>
      <c r="Z28" s="12">
        <f t="shared" si="4"/>
        <v>10806.25</v>
      </c>
      <c r="AA28" s="7">
        <v>0</v>
      </c>
      <c r="AB28" s="11">
        <f>SUMIF('[1]Transaction Detail'!$D:$D,[1]Distribution!A29,'[1]Transaction Detail'!$H:$H)</f>
        <v>10806.25</v>
      </c>
      <c r="AC28" s="11">
        <f>SUMIF('[1]Transaction Detail'!$D:$D,[1]Distribution!A29,'[1]Transaction Detail'!$I:$I)</f>
        <v>0</v>
      </c>
      <c r="AD28" s="11">
        <f t="shared" si="5"/>
        <v>284.38</v>
      </c>
      <c r="AE28" s="11">
        <f t="shared" si="6"/>
        <v>284.38</v>
      </c>
      <c r="AF28" s="11">
        <f t="shared" si="7"/>
        <v>284.38</v>
      </c>
      <c r="AG28" s="11">
        <f>SUMIF('[1]Servicing Advances - Active'!A:A,[1]Distribution!A29,'[1]Servicing Advances - Active'!B:B)</f>
        <v>0</v>
      </c>
      <c r="AH28" s="2" t="str">
        <f>_xlfn.IFNA(VLOOKUP(A28,[1]Payoffs!A:AB,22,FALSE),"")</f>
        <v/>
      </c>
      <c r="AI28" s="11">
        <f>_xlfn.IFNA(VLOOKUP($A28,[1]Payoffs!$A:$AB,23,FALSE),0)</f>
        <v>0</v>
      </c>
      <c r="AJ28" s="11">
        <f>_xlfn.IFNA(VLOOKUP($A28,[1]Payoffs!$A:$AB,24,FALSE),0)</f>
        <v>0</v>
      </c>
      <c r="AK28" s="11">
        <f>ROUND(_xlfn.IFNA(VLOOKUP($A28,[1]Payoffs!$A:$AB,19,FALSE),0),2)</f>
        <v>0</v>
      </c>
      <c r="AL28" s="11">
        <v>0</v>
      </c>
      <c r="AM28" s="11">
        <f>IF(AB28&lt;&gt;0,Y28+AC28-AF28+O28-AE28+AI28+AJ28-AK28+P28+AL28,O28+AC28+AI28+AJ28-AK28+P28+AL28)+_xlfn.IFNA(VLOOKUP(A28,[1]Payoffs!A:AB,28,FALSE),0)-AG28</f>
        <v>10237.490000000002</v>
      </c>
      <c r="AN28" s="13">
        <v>45453</v>
      </c>
      <c r="AO28" t="s">
        <v>47</v>
      </c>
      <c r="AP28" s="9">
        <v>0</v>
      </c>
      <c r="AQ28" s="3">
        <v>0</v>
      </c>
      <c r="AR28" s="3">
        <v>0</v>
      </c>
    </row>
    <row r="29" spans="1:44" x14ac:dyDescent="0.25">
      <c r="A29" s="1">
        <v>129917</v>
      </c>
      <c r="B29" s="2">
        <v>45229</v>
      </c>
      <c r="C29" t="s">
        <v>80</v>
      </c>
      <c r="D29" t="s">
        <v>79</v>
      </c>
      <c r="E29" s="3">
        <v>5999999</v>
      </c>
      <c r="F29" s="3">
        <v>0</v>
      </c>
      <c r="G29" s="11">
        <v>0</v>
      </c>
      <c r="H29" s="2">
        <v>45044</v>
      </c>
      <c r="I29" s="2">
        <v>45087</v>
      </c>
      <c r="J29">
        <v>36</v>
      </c>
      <c r="K29" s="2">
        <v>46143</v>
      </c>
      <c r="L29" s="2">
        <v>46143</v>
      </c>
      <c r="M29" t="str">
        <f t="shared" si="0"/>
        <v>No</v>
      </c>
      <c r="N29">
        <f t="shared" si="1"/>
        <v>23</v>
      </c>
      <c r="O29" s="11">
        <v>0</v>
      </c>
      <c r="P29" s="11">
        <f>SUMIF([1]Payoffs!A:A,[1]Distribution!A30,[1]Payoffs!AA:AA)</f>
        <v>0</v>
      </c>
      <c r="R29" s="5">
        <v>9.2499999999999999E-2</v>
      </c>
      <c r="S29" s="5">
        <v>2.5000000000000001E-3</v>
      </c>
      <c r="T29" s="5">
        <v>2.5000000000000001E-3</v>
      </c>
      <c r="U29" s="6">
        <f t="shared" si="2"/>
        <v>8.7499999999999994E-2</v>
      </c>
      <c r="V29" s="9">
        <v>5999999</v>
      </c>
      <c r="W29" s="12">
        <f>SUMIF('[1]Commitment Draws'!A:A,[1]Distribution!A30,'[1]Commitment Draws'!G:G)</f>
        <v>0</v>
      </c>
      <c r="X29" s="12">
        <f t="shared" si="3"/>
        <v>5999999</v>
      </c>
      <c r="Y29" s="12">
        <v>46249.99</v>
      </c>
      <c r="Z29" s="12">
        <f t="shared" si="4"/>
        <v>46249.99</v>
      </c>
      <c r="AA29" s="7">
        <v>0</v>
      </c>
      <c r="AB29" s="11">
        <f>SUMIF('[1]Transaction Detail'!$D:$D,[1]Distribution!A30,'[1]Transaction Detail'!$H:$H)</f>
        <v>46249.99</v>
      </c>
      <c r="AC29" s="11">
        <f>SUMIF('[1]Transaction Detail'!$D:$D,[1]Distribution!A30,'[1]Transaction Detail'!$I:$I)</f>
        <v>0</v>
      </c>
      <c r="AD29" s="11">
        <f t="shared" si="5"/>
        <v>1250</v>
      </c>
      <c r="AE29" s="11">
        <f t="shared" si="6"/>
        <v>1250</v>
      </c>
      <c r="AF29" s="11">
        <f t="shared" si="7"/>
        <v>1250</v>
      </c>
      <c r="AG29" s="11">
        <f>SUMIF('[1]Servicing Advances - Active'!A:A,[1]Distribution!A30,'[1]Servicing Advances - Active'!B:B)</f>
        <v>0</v>
      </c>
      <c r="AH29" s="2" t="str">
        <f>_xlfn.IFNA(VLOOKUP(A29,[1]Payoffs!A:AB,22,FALSE),"")</f>
        <v/>
      </c>
      <c r="AI29" s="11">
        <f>_xlfn.IFNA(VLOOKUP($A29,[1]Payoffs!$A:$AB,23,FALSE),0)</f>
        <v>0</v>
      </c>
      <c r="AJ29" s="11">
        <f>_xlfn.IFNA(VLOOKUP($A29,[1]Payoffs!$A:$AB,24,FALSE),0)</f>
        <v>0</v>
      </c>
      <c r="AK29" s="11">
        <f>ROUND(_xlfn.IFNA(VLOOKUP($A29,[1]Payoffs!$A:$AB,19,FALSE),0),2)</f>
        <v>0</v>
      </c>
      <c r="AL29" s="11">
        <v>0</v>
      </c>
      <c r="AM29" s="11">
        <f>IF(AB29&lt;&gt;0,Y29+AC29-AF29+O29-AE29+AI29+AJ29-AK29+P29+AL29,O29+AC29+AI29+AJ29-AK29+P29+AL29)+_xlfn.IFNA(VLOOKUP(A29,[1]Payoffs!A:AB,28,FALSE),0)-AG29</f>
        <v>43749.99</v>
      </c>
      <c r="AN29" s="13">
        <v>45453</v>
      </c>
      <c r="AO29" t="s">
        <v>47</v>
      </c>
      <c r="AP29" s="9">
        <v>0</v>
      </c>
      <c r="AQ29" s="3">
        <v>0</v>
      </c>
      <c r="AR29" s="3">
        <v>0</v>
      </c>
    </row>
    <row r="30" spans="1:44" x14ac:dyDescent="0.25">
      <c r="A30" s="1">
        <v>129937</v>
      </c>
      <c r="B30" s="2">
        <v>45229</v>
      </c>
      <c r="C30" t="s">
        <v>81</v>
      </c>
      <c r="D30" t="s">
        <v>62</v>
      </c>
      <c r="E30" s="3">
        <v>5940000</v>
      </c>
      <c r="F30" s="3">
        <v>873242</v>
      </c>
      <c r="G30" s="11">
        <v>0</v>
      </c>
      <c r="H30" s="2">
        <v>45042</v>
      </c>
      <c r="I30" s="2">
        <v>45087</v>
      </c>
      <c r="J30">
        <v>24</v>
      </c>
      <c r="K30" s="2">
        <v>45778</v>
      </c>
      <c r="L30" s="2">
        <v>45778</v>
      </c>
      <c r="M30" t="str">
        <f t="shared" si="0"/>
        <v>No</v>
      </c>
      <c r="N30">
        <f t="shared" si="1"/>
        <v>13</v>
      </c>
      <c r="O30" s="11">
        <v>0</v>
      </c>
      <c r="P30" s="11">
        <f>SUMIF([1]Payoffs!A:A,[1]Distribution!A31,[1]Payoffs!AA:AA)</f>
        <v>0</v>
      </c>
      <c r="R30" s="5">
        <v>9.7500000000000003E-2</v>
      </c>
      <c r="S30" s="5">
        <v>2.5000000000000001E-3</v>
      </c>
      <c r="T30" s="5">
        <v>2.5000000000000001E-3</v>
      </c>
      <c r="U30" s="6">
        <f t="shared" si="2"/>
        <v>9.2499999999999999E-2</v>
      </c>
      <c r="V30" s="9">
        <v>5940000</v>
      </c>
      <c r="W30" s="12">
        <f>SUMIF('[1]Commitment Draws'!A:A,[1]Distribution!A31,'[1]Commitment Draws'!G:G)</f>
        <v>0</v>
      </c>
      <c r="X30" s="12">
        <f t="shared" si="3"/>
        <v>5940000</v>
      </c>
      <c r="Y30" s="12">
        <v>47386.14</v>
      </c>
      <c r="Z30" s="12">
        <f t="shared" si="4"/>
        <v>47386.14</v>
      </c>
      <c r="AA30" s="7">
        <v>0</v>
      </c>
      <c r="AB30" s="11">
        <f>SUMIF('[1]Transaction Detail'!$D:$D,[1]Distribution!A31,'[1]Transaction Detail'!$H:$H)</f>
        <v>47386.14</v>
      </c>
      <c r="AC30" s="11">
        <f>SUMIF('[1]Transaction Detail'!$D:$D,[1]Distribution!A31,'[1]Transaction Detail'!$I:$I)</f>
        <v>0</v>
      </c>
      <c r="AD30" s="11">
        <f t="shared" si="5"/>
        <v>1215.03</v>
      </c>
      <c r="AE30" s="11">
        <f t="shared" si="6"/>
        <v>1215.03</v>
      </c>
      <c r="AF30" s="11">
        <f t="shared" si="7"/>
        <v>1215.03</v>
      </c>
      <c r="AG30" s="11">
        <f>SUMIF('[1]Servicing Advances - Active'!A:A,[1]Distribution!A31,'[1]Servicing Advances - Active'!B:B)</f>
        <v>435</v>
      </c>
      <c r="AH30" s="2" t="str">
        <f>_xlfn.IFNA(VLOOKUP(A30,[1]Payoffs!A:AB,22,FALSE),"")</f>
        <v/>
      </c>
      <c r="AI30" s="11">
        <f>_xlfn.IFNA(VLOOKUP($A30,[1]Payoffs!$A:$AB,23,FALSE),0)</f>
        <v>0</v>
      </c>
      <c r="AJ30" s="11">
        <f>_xlfn.IFNA(VLOOKUP($A30,[1]Payoffs!$A:$AB,24,FALSE),0)</f>
        <v>0</v>
      </c>
      <c r="AK30" s="11">
        <f>ROUND(_xlfn.IFNA(VLOOKUP($A30,[1]Payoffs!$A:$AB,19,FALSE),0),2)</f>
        <v>0</v>
      </c>
      <c r="AL30" s="11">
        <v>0</v>
      </c>
      <c r="AM30" s="11">
        <f>IF(AB30&lt;&gt;0,Y30+AC30-AF30+O30-AE30+AI30+AJ30-AK30+P30+AL30,O30+AC30+AI30+AJ30-AK30+P30+AL30)+_xlfn.IFNA(VLOOKUP(A30,[1]Payoffs!A:AB,28,FALSE),0)-AG30</f>
        <v>44521.08</v>
      </c>
      <c r="AN30" s="13">
        <v>45392</v>
      </c>
      <c r="AO30" t="s">
        <v>82</v>
      </c>
      <c r="AP30" s="9">
        <v>0</v>
      </c>
      <c r="AQ30" s="3">
        <v>0</v>
      </c>
      <c r="AR30" s="3">
        <v>0</v>
      </c>
    </row>
    <row r="31" spans="1:44" x14ac:dyDescent="0.25">
      <c r="A31" s="1">
        <v>129861</v>
      </c>
      <c r="B31" s="2">
        <v>45229</v>
      </c>
      <c r="C31" t="s">
        <v>83</v>
      </c>
      <c r="D31" t="s">
        <v>65</v>
      </c>
      <c r="E31" s="3">
        <v>213500</v>
      </c>
      <c r="F31" s="3">
        <v>54230</v>
      </c>
      <c r="G31" s="11">
        <v>0</v>
      </c>
      <c r="H31" s="2">
        <v>45036</v>
      </c>
      <c r="I31" s="2">
        <v>45087</v>
      </c>
      <c r="J31">
        <v>13</v>
      </c>
      <c r="K31" s="2">
        <v>45444</v>
      </c>
      <c r="L31" s="2">
        <v>45444</v>
      </c>
      <c r="M31" t="str">
        <f t="shared" si="0"/>
        <v>No</v>
      </c>
      <c r="N31">
        <f t="shared" si="1"/>
        <v>0</v>
      </c>
      <c r="O31" s="11">
        <v>0</v>
      </c>
      <c r="P31" s="11">
        <f>SUMIF([1]Payoffs!A:A,[1]Distribution!A32,[1]Payoffs!AA:AA)</f>
        <v>0</v>
      </c>
      <c r="R31" s="5">
        <v>0.10199999999999999</v>
      </c>
      <c r="S31" s="5">
        <v>2.5000000000000001E-3</v>
      </c>
      <c r="T31" s="5">
        <v>2.5000000000000001E-3</v>
      </c>
      <c r="U31" s="6">
        <f t="shared" si="2"/>
        <v>9.6999999999999989E-2</v>
      </c>
      <c r="V31" s="9">
        <v>208300</v>
      </c>
      <c r="W31" s="12">
        <f>SUMIF('[1]Commitment Draws'!A:A,[1]Distribution!A32,'[1]Commitment Draws'!G:G)</f>
        <v>0</v>
      </c>
      <c r="X31" s="12">
        <f t="shared" si="3"/>
        <v>0</v>
      </c>
      <c r="Y31" s="12">
        <v>0</v>
      </c>
      <c r="Z31" s="12">
        <f t="shared" si="4"/>
        <v>0</v>
      </c>
      <c r="AA31" s="7">
        <v>0</v>
      </c>
      <c r="AB31" s="11">
        <f>SUMIF('[1]Transaction Detail'!$D:$D,[1]Distribution!A32,'[1]Transaction Detail'!$H:$H)</f>
        <v>0</v>
      </c>
      <c r="AC31" s="11">
        <f>SUMIF('[1]Transaction Detail'!$D:$D,[1]Distribution!A32,'[1]Transaction Detail'!$I:$I)</f>
        <v>0</v>
      </c>
      <c r="AD31" s="11">
        <f t="shared" si="5"/>
        <v>0</v>
      </c>
      <c r="AE31" s="11">
        <f t="shared" si="6"/>
        <v>0</v>
      </c>
      <c r="AF31" s="11">
        <f t="shared" si="7"/>
        <v>0</v>
      </c>
      <c r="AG31" s="11">
        <f>SUMIF('[1]Servicing Advances - Active'!A:A,[1]Distribution!A32,'[1]Servicing Advances - Active'!B:B)</f>
        <v>0</v>
      </c>
      <c r="AH31" s="2">
        <f>_xlfn.IFNA(VLOOKUP(A31,[1]Payoffs!A:AB,22,FALSE),"")</f>
        <v>45422</v>
      </c>
      <c r="AI31" s="11">
        <f>_xlfn.IFNA(VLOOKUP($A31,[1]Payoffs!$A:$AB,23,FALSE),0)</f>
        <v>208300</v>
      </c>
      <c r="AJ31" s="11">
        <f>_xlfn.IFNA(VLOOKUP($A31,[1]Payoffs!$A:$AB,24,FALSE),0)</f>
        <v>2360.7333333333331</v>
      </c>
      <c r="AK31" s="11">
        <f>ROUND(_xlfn.IFNA(VLOOKUP($A31,[1]Payoffs!$A:$AB,19,FALSE),0),2)</f>
        <v>115.72</v>
      </c>
      <c r="AL31" s="11">
        <v>0</v>
      </c>
      <c r="AM31" s="11">
        <f>IF(AB31&lt;&gt;0,Y31+AC31-AF31+O31-AE31+AI31+AJ31-AK31+P31+AL31,O31+AC31+AI31+AJ31-AK31+P31+AL31)+_xlfn.IFNA(VLOOKUP(A31,[1]Payoffs!A:AB,28,FALSE),0)-AG31</f>
        <v>210545.01333333334</v>
      </c>
      <c r="AN31" s="13" t="s">
        <v>52</v>
      </c>
      <c r="AO31" t="s">
        <v>53</v>
      </c>
      <c r="AP31" s="9">
        <v>0</v>
      </c>
      <c r="AQ31" s="3">
        <v>0</v>
      </c>
      <c r="AR31" s="3">
        <v>0</v>
      </c>
    </row>
    <row r="32" spans="1:44" x14ac:dyDescent="0.25">
      <c r="A32" s="1">
        <v>129556</v>
      </c>
      <c r="B32" s="2">
        <v>45229</v>
      </c>
      <c r="C32" t="s">
        <v>84</v>
      </c>
      <c r="D32" t="s">
        <v>65</v>
      </c>
      <c r="E32" s="3">
        <v>178660</v>
      </c>
      <c r="F32" s="3">
        <v>146520</v>
      </c>
      <c r="G32" s="11">
        <v>0</v>
      </c>
      <c r="H32" s="2">
        <v>45037</v>
      </c>
      <c r="I32" s="2">
        <v>45087</v>
      </c>
      <c r="J32">
        <v>13</v>
      </c>
      <c r="K32" s="2">
        <v>45444</v>
      </c>
      <c r="L32" s="2">
        <v>45444</v>
      </c>
      <c r="M32" t="str">
        <f t="shared" si="0"/>
        <v>No</v>
      </c>
      <c r="N32">
        <f t="shared" si="1"/>
        <v>0</v>
      </c>
      <c r="O32" s="11">
        <v>0</v>
      </c>
      <c r="P32" s="11">
        <f>SUMIF([1]Payoffs!A:A,[1]Distribution!A33,[1]Payoffs!AA:AA)</f>
        <v>0</v>
      </c>
      <c r="R32" s="5">
        <v>9.2499999999999999E-2</v>
      </c>
      <c r="S32" s="5">
        <v>2.5000000000000001E-3</v>
      </c>
      <c r="T32" s="5">
        <v>2.5000000000000001E-3</v>
      </c>
      <c r="U32" s="6">
        <f t="shared" si="2"/>
        <v>8.7499999999999994E-2</v>
      </c>
      <c r="V32" s="9">
        <v>178660</v>
      </c>
      <c r="W32" s="12">
        <f>SUMIF('[1]Commitment Draws'!A:A,[1]Distribution!A33,'[1]Commitment Draws'!G:G)</f>
        <v>0</v>
      </c>
      <c r="X32" s="12">
        <f t="shared" si="3"/>
        <v>178660</v>
      </c>
      <c r="Y32" s="12">
        <v>1377.17</v>
      </c>
      <c r="Z32" s="12">
        <f t="shared" si="4"/>
        <v>1377.17</v>
      </c>
      <c r="AA32" s="7">
        <v>0</v>
      </c>
      <c r="AB32" s="11">
        <f>SUMIF('[1]Transaction Detail'!$D:$D,[1]Distribution!A33,'[1]Transaction Detail'!$H:$H)</f>
        <v>1377.17</v>
      </c>
      <c r="AC32" s="11">
        <f>SUMIF('[1]Transaction Detail'!$D:$D,[1]Distribution!A33,'[1]Transaction Detail'!$I:$I)</f>
        <v>0</v>
      </c>
      <c r="AD32" s="11">
        <f t="shared" si="5"/>
        <v>37.22</v>
      </c>
      <c r="AE32" s="11">
        <f t="shared" si="6"/>
        <v>37.22</v>
      </c>
      <c r="AF32" s="11">
        <f t="shared" si="7"/>
        <v>37.22</v>
      </c>
      <c r="AG32" s="11">
        <f>SUMIF('[1]Servicing Advances - Active'!A:A,[1]Distribution!A33,'[1]Servicing Advances - Active'!B:B)</f>
        <v>0</v>
      </c>
      <c r="AH32" s="2" t="str">
        <f>_xlfn.IFNA(VLOOKUP(A32,[1]Payoffs!A:AB,22,FALSE),"")</f>
        <v/>
      </c>
      <c r="AI32" s="11">
        <f>_xlfn.IFNA(VLOOKUP($A32,[1]Payoffs!$A:$AB,23,FALSE),0)</f>
        <v>0</v>
      </c>
      <c r="AJ32" s="11">
        <f>_xlfn.IFNA(VLOOKUP($A32,[1]Payoffs!$A:$AB,24,FALSE),0)</f>
        <v>0</v>
      </c>
      <c r="AK32" s="11">
        <f>ROUND(_xlfn.IFNA(VLOOKUP($A32,[1]Payoffs!$A:$AB,19,FALSE),0),2)</f>
        <v>0</v>
      </c>
      <c r="AL32" s="11">
        <v>0</v>
      </c>
      <c r="AM32" s="11">
        <f>IF(AB32&lt;&gt;0,Y32+AC32-AF32+O32-AE32+AI32+AJ32-AK32+P32+AL32,O32+AC32+AI32+AJ32-AK32+P32+AL32)+_xlfn.IFNA(VLOOKUP(A32,[1]Payoffs!A:AB,28,FALSE),0)-AG32</f>
        <v>1302.73</v>
      </c>
      <c r="AN32" s="13">
        <v>45453</v>
      </c>
      <c r="AO32" t="s">
        <v>47</v>
      </c>
      <c r="AP32" s="9">
        <v>0</v>
      </c>
      <c r="AQ32" s="3">
        <v>0</v>
      </c>
      <c r="AR32" s="3">
        <v>0</v>
      </c>
    </row>
    <row r="33" spans="1:44" x14ac:dyDescent="0.25">
      <c r="A33" s="1">
        <v>129583</v>
      </c>
      <c r="B33" s="2">
        <v>45229</v>
      </c>
      <c r="C33" t="s">
        <v>85</v>
      </c>
      <c r="D33" t="s">
        <v>65</v>
      </c>
      <c r="E33" s="3">
        <v>859120</v>
      </c>
      <c r="F33" s="3">
        <v>754000</v>
      </c>
      <c r="G33" s="11">
        <v>582250</v>
      </c>
      <c r="H33" s="2">
        <v>45041</v>
      </c>
      <c r="I33" s="2">
        <v>45087</v>
      </c>
      <c r="J33">
        <v>13</v>
      </c>
      <c r="K33" s="2">
        <v>45536</v>
      </c>
      <c r="L33" s="2">
        <v>45444</v>
      </c>
      <c r="M33" t="str">
        <f t="shared" si="0"/>
        <v>Yes</v>
      </c>
      <c r="N33">
        <f t="shared" si="1"/>
        <v>3</v>
      </c>
      <c r="O33" s="11">
        <v>0</v>
      </c>
      <c r="P33" s="11">
        <f>SUMIF([1]Payoffs!A:A,[1]Distribution!A34,[1]Payoffs!AA:AA)</f>
        <v>0</v>
      </c>
      <c r="Q33" s="4" t="s">
        <v>59</v>
      </c>
      <c r="R33" s="5">
        <v>0.125</v>
      </c>
      <c r="S33" s="5">
        <v>2.5000000000000001E-3</v>
      </c>
      <c r="T33" s="5">
        <v>2.5000000000000001E-3</v>
      </c>
      <c r="U33" s="6">
        <f t="shared" si="2"/>
        <v>0.12</v>
      </c>
      <c r="V33" s="9">
        <v>217620</v>
      </c>
      <c r="W33" s="12">
        <f>SUMIF('[1]Commitment Draws'!A:A,[1]Distribution!A34,'[1]Commitment Draws'!G:G)</f>
        <v>59250</v>
      </c>
      <c r="X33" s="12">
        <f t="shared" si="3"/>
        <v>276870</v>
      </c>
      <c r="Y33" s="12">
        <v>2266.87</v>
      </c>
      <c r="Z33" s="12">
        <f t="shared" si="4"/>
        <v>2266.87</v>
      </c>
      <c r="AA33" s="7">
        <v>0</v>
      </c>
      <c r="AB33" s="11">
        <f>SUMIF('[1]Transaction Detail'!$D:$D,[1]Distribution!A34,'[1]Transaction Detail'!$H:$H)</f>
        <v>2266.87</v>
      </c>
      <c r="AC33" s="11">
        <f>SUMIF('[1]Transaction Detail'!$D:$D,[1]Distribution!A34,'[1]Transaction Detail'!$I:$I)</f>
        <v>0</v>
      </c>
      <c r="AD33" s="11">
        <f t="shared" si="5"/>
        <v>45.34</v>
      </c>
      <c r="AE33" s="11">
        <f t="shared" si="6"/>
        <v>45.34</v>
      </c>
      <c r="AF33" s="11">
        <f t="shared" si="7"/>
        <v>45.34</v>
      </c>
      <c r="AG33" s="11">
        <f>SUMIF('[1]Servicing Advances - Active'!A:A,[1]Distribution!A34,'[1]Servicing Advances - Active'!B:B)</f>
        <v>0</v>
      </c>
      <c r="AH33" s="2" t="str">
        <f>_xlfn.IFNA(VLOOKUP(A33,[1]Payoffs!A:AB,22,FALSE),"")</f>
        <v/>
      </c>
      <c r="AI33" s="11">
        <f>_xlfn.IFNA(VLOOKUP($A33,[1]Payoffs!$A:$AB,23,FALSE),0)</f>
        <v>0</v>
      </c>
      <c r="AJ33" s="11">
        <f>_xlfn.IFNA(VLOOKUP($A33,[1]Payoffs!$A:$AB,24,FALSE),0)</f>
        <v>0</v>
      </c>
      <c r="AK33" s="11">
        <f>ROUND(_xlfn.IFNA(VLOOKUP($A33,[1]Payoffs!$A:$AB,19,FALSE),0),2)</f>
        <v>0</v>
      </c>
      <c r="AL33" s="11">
        <v>0</v>
      </c>
      <c r="AM33" s="11">
        <f>IF(AB33&lt;&gt;0,Y33+AC33-AF33+O33-AE33+AI33+AJ33-AK33+P33+AL33,O33+AC33+AI33+AJ33-AK33+P33+AL33)+_xlfn.IFNA(VLOOKUP(A33,[1]Payoffs!A:AB,28,FALSE),0)-AG33</f>
        <v>2176.1899999999996</v>
      </c>
      <c r="AN33" s="13">
        <v>45453</v>
      </c>
      <c r="AO33" t="s">
        <v>47</v>
      </c>
      <c r="AP33" s="9">
        <v>0</v>
      </c>
      <c r="AQ33" s="3">
        <v>0</v>
      </c>
      <c r="AR33" s="3">
        <v>0</v>
      </c>
    </row>
    <row r="34" spans="1:44" x14ac:dyDescent="0.25">
      <c r="A34" s="14">
        <v>129923</v>
      </c>
      <c r="B34" s="2">
        <v>45229</v>
      </c>
      <c r="C34" t="s">
        <v>86</v>
      </c>
      <c r="D34" t="s">
        <v>65</v>
      </c>
      <c r="E34" s="3">
        <v>283500</v>
      </c>
      <c r="F34" s="3">
        <v>132100</v>
      </c>
      <c r="G34" s="11">
        <v>0</v>
      </c>
      <c r="H34" s="2">
        <v>45040</v>
      </c>
      <c r="I34" s="2">
        <v>45087</v>
      </c>
      <c r="J34">
        <v>13</v>
      </c>
      <c r="K34" s="2">
        <v>45536</v>
      </c>
      <c r="L34" s="2">
        <v>45444</v>
      </c>
      <c r="M34" t="str">
        <f t="shared" si="0"/>
        <v>Yes</v>
      </c>
      <c r="N34">
        <f t="shared" si="1"/>
        <v>3</v>
      </c>
      <c r="O34" s="11">
        <v>0</v>
      </c>
      <c r="P34" s="11">
        <f>SUMIF([1]Payoffs!A:A,[1]Distribution!A35,[1]Payoffs!AA:AA)</f>
        <v>0</v>
      </c>
      <c r="R34" s="5">
        <v>0.122</v>
      </c>
      <c r="S34" s="5">
        <v>2.5000000000000001E-3</v>
      </c>
      <c r="T34" s="5">
        <v>2.5000000000000001E-3</v>
      </c>
      <c r="U34" s="6">
        <f t="shared" si="2"/>
        <v>0.11699999999999999</v>
      </c>
      <c r="V34" s="9">
        <v>283500</v>
      </c>
      <c r="W34" s="12">
        <f>SUMIF('[1]Commitment Draws'!A:A,[1]Distribution!A35,'[1]Commitment Draws'!G:G)</f>
        <v>0</v>
      </c>
      <c r="X34" s="12">
        <f t="shared" si="3"/>
        <v>283500</v>
      </c>
      <c r="Y34" s="12">
        <v>2855.14</v>
      </c>
      <c r="Z34" s="12">
        <f t="shared" si="4"/>
        <v>2855.14</v>
      </c>
      <c r="AA34" s="7">
        <v>0</v>
      </c>
      <c r="AB34" s="11">
        <f>SUMIF('[1]Transaction Detail'!$D:$D,[1]Distribution!A35,'[1]Transaction Detail'!$H:$H)</f>
        <v>2855.14</v>
      </c>
      <c r="AC34" s="11">
        <f>SUMIF('[1]Transaction Detail'!$D:$D,[1]Distribution!A35,'[1]Transaction Detail'!$I:$I)</f>
        <v>0</v>
      </c>
      <c r="AD34" s="11">
        <f t="shared" si="5"/>
        <v>58.51</v>
      </c>
      <c r="AE34" s="11">
        <f t="shared" si="6"/>
        <v>58.51</v>
      </c>
      <c r="AF34" s="11">
        <f t="shared" si="7"/>
        <v>58.51</v>
      </c>
      <c r="AG34" s="11">
        <f>SUMIF('[1]Servicing Advances - Active'!A:A,[1]Distribution!A35,'[1]Servicing Advances - Active'!B:B)</f>
        <v>0</v>
      </c>
      <c r="AH34" s="2" t="str">
        <f>_xlfn.IFNA(VLOOKUP(A34,[1]Payoffs!A:AB,22,FALSE),"")</f>
        <v/>
      </c>
      <c r="AI34" s="11">
        <f>_xlfn.IFNA(VLOOKUP($A34,[1]Payoffs!$A:$AB,23,FALSE),0)</f>
        <v>0</v>
      </c>
      <c r="AJ34" s="11">
        <f>_xlfn.IFNA(VLOOKUP($A34,[1]Payoffs!$A:$AB,24,FALSE),0)</f>
        <v>0</v>
      </c>
      <c r="AK34" s="11">
        <f>ROUND(_xlfn.IFNA(VLOOKUP($A34,[1]Payoffs!$A:$AB,19,FALSE),0),2)</f>
        <v>0</v>
      </c>
      <c r="AL34" s="11">
        <v>0</v>
      </c>
      <c r="AM34" s="11">
        <f>IF(AB34&lt;&gt;0,Y34+AC34-AF34+O34-AE34+AI34+AJ34-AK34+P34+AL34,O34+AC34+AI34+AJ34-AK34+P34+AL34)+_xlfn.IFNA(VLOOKUP(A34,[1]Payoffs!A:AB,28,FALSE),0)-AG34</f>
        <v>2738.1199999999994</v>
      </c>
      <c r="AN34" s="13">
        <v>45453</v>
      </c>
      <c r="AO34" t="s">
        <v>47</v>
      </c>
      <c r="AP34" s="9">
        <v>0</v>
      </c>
      <c r="AQ34" s="3">
        <v>0</v>
      </c>
      <c r="AR34" s="3">
        <v>0</v>
      </c>
    </row>
    <row r="35" spans="1:44" x14ac:dyDescent="0.25">
      <c r="A35" s="1">
        <v>129488</v>
      </c>
      <c r="B35" s="2">
        <v>45229</v>
      </c>
      <c r="C35" t="s">
        <v>87</v>
      </c>
      <c r="D35" t="s">
        <v>65</v>
      </c>
      <c r="E35" s="3">
        <v>1522500</v>
      </c>
      <c r="F35" s="3">
        <v>580240</v>
      </c>
      <c r="G35" s="11">
        <v>580240</v>
      </c>
      <c r="H35" s="2">
        <v>45048</v>
      </c>
      <c r="I35" s="2">
        <v>45117</v>
      </c>
      <c r="J35">
        <v>19</v>
      </c>
      <c r="K35" s="2">
        <v>45658</v>
      </c>
      <c r="L35" s="2">
        <v>45658</v>
      </c>
      <c r="M35" t="str">
        <f t="shared" si="0"/>
        <v>No</v>
      </c>
      <c r="N35">
        <f t="shared" si="1"/>
        <v>7</v>
      </c>
      <c r="O35" s="11">
        <v>0</v>
      </c>
      <c r="P35" s="11">
        <f>SUMIF([1]Payoffs!A:A,[1]Distribution!A36,[1]Payoffs!AA:AA)</f>
        <v>0</v>
      </c>
      <c r="R35" s="5">
        <v>0.1145</v>
      </c>
      <c r="S35" s="5">
        <v>2.5000000000000001E-3</v>
      </c>
      <c r="T35" s="5">
        <v>2.5000000000000001E-3</v>
      </c>
      <c r="U35" s="6">
        <f t="shared" si="2"/>
        <v>0.1095</v>
      </c>
      <c r="V35" s="9">
        <v>942260</v>
      </c>
      <c r="W35" s="12">
        <f>SUMIF('[1]Commitment Draws'!A:A,[1]Distribution!A36,'[1]Commitment Draws'!G:G)</f>
        <v>0</v>
      </c>
      <c r="X35" s="12">
        <f t="shared" si="3"/>
        <v>942260</v>
      </c>
      <c r="Y35" s="12">
        <v>8990.73</v>
      </c>
      <c r="Z35" s="12">
        <f t="shared" si="4"/>
        <v>8990.73</v>
      </c>
      <c r="AA35" s="7">
        <v>0</v>
      </c>
      <c r="AB35" s="11">
        <f>SUMIF('[1]Transaction Detail'!$D:$D,[1]Distribution!A36,'[1]Transaction Detail'!$H:$H)</f>
        <v>8990.73</v>
      </c>
      <c r="AC35" s="11">
        <f>SUMIF('[1]Transaction Detail'!$D:$D,[1]Distribution!A36,'[1]Transaction Detail'!$I:$I)</f>
        <v>0</v>
      </c>
      <c r="AD35" s="11">
        <f t="shared" si="5"/>
        <v>196.3</v>
      </c>
      <c r="AE35" s="11">
        <f t="shared" si="6"/>
        <v>196.3</v>
      </c>
      <c r="AF35" s="11">
        <f t="shared" si="7"/>
        <v>196.3</v>
      </c>
      <c r="AG35" s="11">
        <f>SUMIF('[1]Servicing Advances - Active'!A:A,[1]Distribution!A36,'[1]Servicing Advances - Active'!B:B)</f>
        <v>0</v>
      </c>
      <c r="AH35" s="2" t="str">
        <f>_xlfn.IFNA(VLOOKUP(A35,[1]Payoffs!A:AB,22,FALSE),"")</f>
        <v/>
      </c>
      <c r="AI35" s="11">
        <f>_xlfn.IFNA(VLOOKUP($A35,[1]Payoffs!$A:$AB,23,FALSE),0)</f>
        <v>0</v>
      </c>
      <c r="AJ35" s="11">
        <f>_xlfn.IFNA(VLOOKUP($A35,[1]Payoffs!$A:$AB,24,FALSE),0)</f>
        <v>0</v>
      </c>
      <c r="AK35" s="11">
        <f>ROUND(_xlfn.IFNA(VLOOKUP($A35,[1]Payoffs!$A:$AB,19,FALSE),0),2)</f>
        <v>0</v>
      </c>
      <c r="AL35" s="11">
        <v>0</v>
      </c>
      <c r="AM35" s="11">
        <f>IF(AB35&lt;&gt;0,Y35+AC35-AF35+O35-AE35+AI35+AJ35-AK35+P35+AL35,O35+AC35+AI35+AJ35-AK35+P35+AL35)+_xlfn.IFNA(VLOOKUP(A35,[1]Payoffs!A:AB,28,FALSE),0)-AG35</f>
        <v>8598.130000000001</v>
      </c>
      <c r="AN35" s="13">
        <v>45453</v>
      </c>
      <c r="AO35" t="s">
        <v>47</v>
      </c>
      <c r="AP35" s="9">
        <v>0</v>
      </c>
      <c r="AQ35" s="3">
        <v>0</v>
      </c>
      <c r="AR35" s="3">
        <v>0</v>
      </c>
    </row>
    <row r="36" spans="1:44" x14ac:dyDescent="0.25">
      <c r="A36" s="1">
        <v>129720</v>
      </c>
      <c r="B36" s="2">
        <v>45229</v>
      </c>
      <c r="C36" t="s">
        <v>88</v>
      </c>
      <c r="D36" t="s">
        <v>65</v>
      </c>
      <c r="E36" s="3">
        <v>378700</v>
      </c>
      <c r="F36" s="3">
        <v>128100</v>
      </c>
      <c r="G36" s="11">
        <v>33250</v>
      </c>
      <c r="H36" s="2">
        <v>45050</v>
      </c>
      <c r="I36" s="2">
        <v>45117</v>
      </c>
      <c r="J36">
        <v>13</v>
      </c>
      <c r="K36" s="2">
        <v>45474</v>
      </c>
      <c r="L36" s="2">
        <v>45474</v>
      </c>
      <c r="M36" t="str">
        <f t="shared" si="0"/>
        <v>No</v>
      </c>
      <c r="N36">
        <f t="shared" si="1"/>
        <v>1</v>
      </c>
      <c r="O36" s="11">
        <v>0</v>
      </c>
      <c r="P36" s="11">
        <f>SUMIF([1]Payoffs!A:A,[1]Distribution!A37,[1]Payoffs!AA:AA)</f>
        <v>0</v>
      </c>
      <c r="R36" s="5">
        <v>9.7500000000000003E-2</v>
      </c>
      <c r="S36" s="5">
        <v>2.5000000000000001E-3</v>
      </c>
      <c r="T36" s="5">
        <v>2.5000000000000001E-3</v>
      </c>
      <c r="U36" s="6">
        <f t="shared" si="2"/>
        <v>9.2499999999999999E-2</v>
      </c>
      <c r="V36" s="9">
        <v>345450</v>
      </c>
      <c r="W36" s="12">
        <f>SUMIF('[1]Commitment Draws'!A:A,[1]Distribution!A37,'[1]Commitment Draws'!G:G)</f>
        <v>0</v>
      </c>
      <c r="X36" s="12">
        <f t="shared" si="3"/>
        <v>345450</v>
      </c>
      <c r="Y36" s="12">
        <v>2806.78</v>
      </c>
      <c r="Z36" s="12">
        <f t="shared" si="4"/>
        <v>2806.78</v>
      </c>
      <c r="AA36" s="7">
        <v>0</v>
      </c>
      <c r="AB36" s="11">
        <f>SUMIF('[1]Transaction Detail'!$D:$D,[1]Distribution!A37,'[1]Transaction Detail'!$H:$H)</f>
        <v>2806.78</v>
      </c>
      <c r="AC36" s="11">
        <f>SUMIF('[1]Transaction Detail'!$D:$D,[1]Distribution!A37,'[1]Transaction Detail'!$I:$I)</f>
        <v>0</v>
      </c>
      <c r="AD36" s="11">
        <f t="shared" si="5"/>
        <v>71.97</v>
      </c>
      <c r="AE36" s="11">
        <f t="shared" si="6"/>
        <v>71.97</v>
      </c>
      <c r="AF36" s="11">
        <f t="shared" si="7"/>
        <v>71.97</v>
      </c>
      <c r="AG36" s="11">
        <f>SUMIF('[1]Servicing Advances - Active'!A:A,[1]Distribution!A37,'[1]Servicing Advances - Active'!B:B)</f>
        <v>0</v>
      </c>
      <c r="AH36" s="2" t="str">
        <f>_xlfn.IFNA(VLOOKUP(A36,[1]Payoffs!A:AB,22,FALSE),"")</f>
        <v/>
      </c>
      <c r="AI36" s="11">
        <f>_xlfn.IFNA(VLOOKUP($A36,[1]Payoffs!$A:$AB,23,FALSE),0)</f>
        <v>0</v>
      </c>
      <c r="AJ36" s="11">
        <f>_xlfn.IFNA(VLOOKUP($A36,[1]Payoffs!$A:$AB,24,FALSE),0)</f>
        <v>0</v>
      </c>
      <c r="AK36" s="11">
        <f>ROUND(_xlfn.IFNA(VLOOKUP($A36,[1]Payoffs!$A:$AB,19,FALSE),0),2)</f>
        <v>0</v>
      </c>
      <c r="AL36" s="11">
        <v>0</v>
      </c>
      <c r="AM36" s="11">
        <f>IF(AB36&lt;&gt;0,Y36+AC36-AF36+O36-AE36+AI36+AJ36-AK36+P36+AL36,O36+AC36+AI36+AJ36-AK36+P36+AL36)+_xlfn.IFNA(VLOOKUP(A36,[1]Payoffs!A:AB,28,FALSE),0)-AG36</f>
        <v>2662.8400000000006</v>
      </c>
      <c r="AN36" s="13">
        <v>45453</v>
      </c>
      <c r="AO36" t="s">
        <v>47</v>
      </c>
      <c r="AP36" s="9">
        <v>0</v>
      </c>
      <c r="AQ36" s="3">
        <v>0</v>
      </c>
      <c r="AR36" s="3">
        <v>0</v>
      </c>
    </row>
    <row r="37" spans="1:44" x14ac:dyDescent="0.25">
      <c r="A37" s="1">
        <v>129835</v>
      </c>
      <c r="B37" s="2">
        <v>45229</v>
      </c>
      <c r="C37" t="s">
        <v>89</v>
      </c>
      <c r="D37" t="s">
        <v>65</v>
      </c>
      <c r="E37" s="3">
        <v>205110</v>
      </c>
      <c r="F37" s="3">
        <v>87900</v>
      </c>
      <c r="G37" s="11">
        <v>0</v>
      </c>
      <c r="H37" s="2">
        <v>45043</v>
      </c>
      <c r="I37" s="2">
        <v>45087</v>
      </c>
      <c r="J37">
        <v>13</v>
      </c>
      <c r="K37" s="2">
        <v>45444</v>
      </c>
      <c r="L37" s="2">
        <v>45444</v>
      </c>
      <c r="M37" t="str">
        <f t="shared" si="0"/>
        <v>No</v>
      </c>
      <c r="N37">
        <f t="shared" si="1"/>
        <v>0</v>
      </c>
      <c r="O37" s="11">
        <v>0</v>
      </c>
      <c r="P37" s="11">
        <f>SUMIF([1]Payoffs!A:A,[1]Distribution!A38,[1]Payoffs!AA:AA)</f>
        <v>0</v>
      </c>
      <c r="R37" s="5">
        <v>0.111</v>
      </c>
      <c r="S37" s="5">
        <v>2.5000000000000001E-3</v>
      </c>
      <c r="T37" s="5">
        <v>2.5000000000000001E-3</v>
      </c>
      <c r="U37" s="6">
        <f t="shared" si="2"/>
        <v>0.106</v>
      </c>
      <c r="V37" s="9">
        <v>182210</v>
      </c>
      <c r="W37" s="12">
        <f>SUMIF('[1]Commitment Draws'!A:A,[1]Distribution!A38,'[1]Commitment Draws'!G:G)</f>
        <v>0</v>
      </c>
      <c r="X37" s="12">
        <f t="shared" si="3"/>
        <v>0</v>
      </c>
      <c r="Y37" s="12">
        <v>1549.45</v>
      </c>
      <c r="Z37" s="12">
        <f t="shared" si="4"/>
        <v>1549.45</v>
      </c>
      <c r="AA37" s="7">
        <v>0</v>
      </c>
      <c r="AB37" s="11">
        <f>SUMIF('[1]Transaction Detail'!$D:$D,[1]Distribution!A38,'[1]Transaction Detail'!$H:$H)</f>
        <v>1549.45</v>
      </c>
      <c r="AC37" s="11">
        <f>SUMIF('[1]Transaction Detail'!$D:$D,[1]Distribution!A38,'[1]Transaction Detail'!$I:$I)</f>
        <v>0</v>
      </c>
      <c r="AD37" s="11">
        <f t="shared" si="5"/>
        <v>34.9</v>
      </c>
      <c r="AE37" s="11">
        <f t="shared" si="6"/>
        <v>34.9</v>
      </c>
      <c r="AF37" s="11">
        <f t="shared" si="7"/>
        <v>34.9</v>
      </c>
      <c r="AG37" s="11">
        <f>SUMIF('[1]Servicing Advances - Active'!A:A,[1]Distribution!A38,'[1]Servicing Advances - Active'!B:B)</f>
        <v>0</v>
      </c>
      <c r="AH37" s="2">
        <f>_xlfn.IFNA(VLOOKUP(A37,[1]Payoffs!A:AB,22,FALSE),"")</f>
        <v>45433</v>
      </c>
      <c r="AI37" s="11">
        <f>_xlfn.IFNA(VLOOKUP($A37,[1]Payoffs!$A:$AB,23,FALSE),0)</f>
        <v>182210</v>
      </c>
      <c r="AJ37" s="11">
        <f>_xlfn.IFNA(VLOOKUP($A37,[1]Payoffs!$A:$AB,24,FALSE),0)</f>
        <v>1179.8097500000001</v>
      </c>
      <c r="AK37" s="11">
        <f>ROUND(_xlfn.IFNA(VLOOKUP($A37,[1]Payoffs!$A:$AB,19,FALSE),0),2)</f>
        <v>53.14</v>
      </c>
      <c r="AL37" s="11">
        <v>0</v>
      </c>
      <c r="AM37" s="11">
        <f>IF(AB37&lt;&gt;0,Y37+AC37-AF37+O37-AE37+AI37+AJ37-AK37+P37+AL37,O37+AC37+AI37+AJ37-AK37+P37+AL37)+_xlfn.IFNA(VLOOKUP(A37,[1]Payoffs!A:AB,28,FALSE),0)-AG37</f>
        <v>184816.31974999997</v>
      </c>
      <c r="AN37" s="13" t="s">
        <v>52</v>
      </c>
      <c r="AO37" t="s">
        <v>53</v>
      </c>
      <c r="AP37" s="9">
        <v>0</v>
      </c>
      <c r="AQ37" s="3">
        <v>0</v>
      </c>
      <c r="AR37" s="3">
        <v>0</v>
      </c>
    </row>
    <row r="38" spans="1:44" x14ac:dyDescent="0.25">
      <c r="A38" s="1">
        <v>129950</v>
      </c>
      <c r="B38" s="2">
        <v>45229</v>
      </c>
      <c r="C38" t="s">
        <v>90</v>
      </c>
      <c r="D38" t="s">
        <v>71</v>
      </c>
      <c r="E38" s="3">
        <v>200000</v>
      </c>
      <c r="F38" s="3">
        <v>0</v>
      </c>
      <c r="G38" s="11">
        <v>0</v>
      </c>
      <c r="H38" s="2">
        <v>45047</v>
      </c>
      <c r="I38" s="2">
        <v>45117</v>
      </c>
      <c r="J38">
        <v>13</v>
      </c>
      <c r="K38" s="2">
        <v>45474</v>
      </c>
      <c r="L38" s="2">
        <v>45474</v>
      </c>
      <c r="M38" t="str">
        <f t="shared" si="0"/>
        <v>No</v>
      </c>
      <c r="N38">
        <f t="shared" si="1"/>
        <v>1</v>
      </c>
      <c r="O38" s="11">
        <v>0</v>
      </c>
      <c r="P38" s="11">
        <f>SUMIF([1]Payoffs!A:A,[1]Distribution!A39,[1]Payoffs!AA:AA)</f>
        <v>0</v>
      </c>
      <c r="R38" s="5">
        <v>0.1045</v>
      </c>
      <c r="S38" s="5">
        <v>2.5000000000000001E-3</v>
      </c>
      <c r="T38" s="5">
        <v>2.5000000000000001E-3</v>
      </c>
      <c r="U38" s="6">
        <f t="shared" si="2"/>
        <v>9.9499999999999991E-2</v>
      </c>
      <c r="V38" s="9">
        <v>200000</v>
      </c>
      <c r="W38" s="12">
        <f>SUMIF('[1]Commitment Draws'!A:A,[1]Distribution!A39,'[1]Commitment Draws'!G:G)</f>
        <v>0</v>
      </c>
      <c r="X38" s="12">
        <f t="shared" si="3"/>
        <v>200000</v>
      </c>
      <c r="Y38" s="12">
        <v>1741.67</v>
      </c>
      <c r="Z38" s="12">
        <f t="shared" si="4"/>
        <v>1741.67</v>
      </c>
      <c r="AA38" s="7">
        <v>0</v>
      </c>
      <c r="AB38" s="11">
        <f>SUMIF('[1]Transaction Detail'!$D:$D,[1]Distribution!A39,'[1]Transaction Detail'!$H:$H)</f>
        <v>1741.67</v>
      </c>
      <c r="AC38" s="11">
        <f>SUMIF('[1]Transaction Detail'!$D:$D,[1]Distribution!A39,'[1]Transaction Detail'!$I:$I)</f>
        <v>0</v>
      </c>
      <c r="AD38" s="11">
        <f t="shared" si="5"/>
        <v>41.67</v>
      </c>
      <c r="AE38" s="11">
        <f t="shared" si="6"/>
        <v>41.67</v>
      </c>
      <c r="AF38" s="11">
        <f t="shared" si="7"/>
        <v>41.67</v>
      </c>
      <c r="AG38" s="11">
        <f>SUMIF('[1]Servicing Advances - Active'!A:A,[1]Distribution!A39,'[1]Servicing Advances - Active'!B:B)</f>
        <v>0</v>
      </c>
      <c r="AH38" s="2" t="str">
        <f>_xlfn.IFNA(VLOOKUP(A38,[1]Payoffs!A:AB,22,FALSE),"")</f>
        <v/>
      </c>
      <c r="AI38" s="11">
        <f>_xlfn.IFNA(VLOOKUP($A38,[1]Payoffs!$A:$AB,23,FALSE),0)</f>
        <v>0</v>
      </c>
      <c r="AJ38" s="11">
        <f>_xlfn.IFNA(VLOOKUP($A38,[1]Payoffs!$A:$AB,24,FALSE),0)</f>
        <v>0</v>
      </c>
      <c r="AK38" s="11">
        <f>ROUND(_xlfn.IFNA(VLOOKUP($A38,[1]Payoffs!$A:$AB,19,FALSE),0),2)</f>
        <v>0</v>
      </c>
      <c r="AL38" s="11">
        <v>0</v>
      </c>
      <c r="AM38" s="11">
        <f>IF(AB38&lt;&gt;0,Y38+AC38-AF38+O38-AE38+AI38+AJ38-AK38+P38+AL38,O38+AC38+AI38+AJ38-AK38+P38+AL38)+_xlfn.IFNA(VLOOKUP(A38,[1]Payoffs!A:AB,28,FALSE),0)-AG38</f>
        <v>1658.33</v>
      </c>
      <c r="AN38" s="13">
        <v>45453</v>
      </c>
      <c r="AO38" t="s">
        <v>47</v>
      </c>
      <c r="AP38" s="9">
        <v>0</v>
      </c>
      <c r="AQ38" s="3">
        <v>0</v>
      </c>
      <c r="AR38" s="3">
        <v>0</v>
      </c>
    </row>
    <row r="39" spans="1:44" x14ac:dyDescent="0.25">
      <c r="A39" s="1">
        <v>129971</v>
      </c>
      <c r="B39" s="2">
        <v>45229</v>
      </c>
      <c r="C39" t="s">
        <v>91</v>
      </c>
      <c r="D39" t="s">
        <v>65</v>
      </c>
      <c r="E39" s="3">
        <v>3903300</v>
      </c>
      <c r="F39" s="3">
        <v>1268300</v>
      </c>
      <c r="G39" s="11">
        <v>94000</v>
      </c>
      <c r="H39" s="2">
        <v>45048</v>
      </c>
      <c r="I39" s="2">
        <v>45087</v>
      </c>
      <c r="J39">
        <v>13</v>
      </c>
      <c r="K39" s="2">
        <v>45444</v>
      </c>
      <c r="L39" s="2">
        <v>45444</v>
      </c>
      <c r="M39" t="str">
        <f t="shared" si="0"/>
        <v>No</v>
      </c>
      <c r="N39">
        <f t="shared" si="1"/>
        <v>0</v>
      </c>
      <c r="O39" s="11">
        <v>0</v>
      </c>
      <c r="P39" s="11">
        <f>SUMIF([1]Payoffs!A:A,[1]Distribution!A40,[1]Payoffs!AA:AA)</f>
        <v>0</v>
      </c>
      <c r="R39" s="5">
        <v>0.1125</v>
      </c>
      <c r="S39" s="5">
        <v>2.5000000000000001E-3</v>
      </c>
      <c r="T39" s="5">
        <v>2.5000000000000001E-3</v>
      </c>
      <c r="U39" s="6">
        <f t="shared" si="2"/>
        <v>0.1075</v>
      </c>
      <c r="V39" s="9">
        <v>3763300</v>
      </c>
      <c r="W39" s="12">
        <f>SUMIF('[1]Commitment Draws'!A:A,[1]Distribution!A40,'[1]Commitment Draws'!G:G)</f>
        <v>46000</v>
      </c>
      <c r="X39" s="12">
        <f t="shared" si="3"/>
        <v>3809300</v>
      </c>
      <c r="Y39" s="12">
        <v>69033.540000000008</v>
      </c>
      <c r="Z39" s="12">
        <f t="shared" si="4"/>
        <v>69033.540000000008</v>
      </c>
      <c r="AA39" s="7">
        <v>0</v>
      </c>
      <c r="AB39" s="11">
        <f>SUMIF('[1]Transaction Detail'!$D:$D,[1]Distribution!A40,'[1]Transaction Detail'!$H:$H)</f>
        <v>69033.540000000008</v>
      </c>
      <c r="AC39" s="11">
        <f>SUMIF('[1]Transaction Detail'!$D:$D,[1]Distribution!A40,'[1]Transaction Detail'!$I:$I)</f>
        <v>0</v>
      </c>
      <c r="AD39" s="11">
        <f t="shared" si="5"/>
        <v>1534.08</v>
      </c>
      <c r="AE39" s="11">
        <f t="shared" si="6"/>
        <v>1534.08</v>
      </c>
      <c r="AF39" s="11">
        <f t="shared" si="7"/>
        <v>1534.08</v>
      </c>
      <c r="AG39" s="11">
        <f>SUMIF('[1]Servicing Advances - Active'!A:A,[1]Distribution!A40,'[1]Servicing Advances - Active'!B:B)</f>
        <v>0</v>
      </c>
      <c r="AH39" s="2" t="str">
        <f>_xlfn.IFNA(VLOOKUP(A39,[1]Payoffs!A:AB,22,FALSE),"")</f>
        <v/>
      </c>
      <c r="AI39" s="11">
        <f>_xlfn.IFNA(VLOOKUP($A39,[1]Payoffs!$A:$AB,23,FALSE),0)</f>
        <v>0</v>
      </c>
      <c r="AJ39" s="11">
        <f>_xlfn.IFNA(VLOOKUP($A39,[1]Payoffs!$A:$AB,24,FALSE),0)</f>
        <v>0</v>
      </c>
      <c r="AK39" s="11">
        <f>ROUND(_xlfn.IFNA(VLOOKUP($A39,[1]Payoffs!$A:$AB,19,FALSE),0),2)</f>
        <v>0</v>
      </c>
      <c r="AL39" s="11">
        <v>0</v>
      </c>
      <c r="AM39" s="11">
        <f>IF(AB39&lt;&gt;0,Y39+AC39-AF39+O39-AE39+AI39+AJ39-AK39+P39+AL39,O39+AC39+AI39+AJ39-AK39+P39+AL39)+_xlfn.IFNA(VLOOKUP(A39,[1]Payoffs!A:AB,28,FALSE),0)-AG39</f>
        <v>65965.38</v>
      </c>
      <c r="AN39" s="13">
        <v>45453</v>
      </c>
      <c r="AO39" t="s">
        <v>47</v>
      </c>
      <c r="AP39" s="9">
        <v>0</v>
      </c>
      <c r="AQ39" s="3">
        <v>0</v>
      </c>
      <c r="AR39" s="3">
        <v>0</v>
      </c>
    </row>
    <row r="40" spans="1:44" x14ac:dyDescent="0.25">
      <c r="A40" s="1">
        <v>130022</v>
      </c>
      <c r="B40" s="2">
        <v>45229</v>
      </c>
      <c r="C40" t="s">
        <v>92</v>
      </c>
      <c r="D40" t="s">
        <v>65</v>
      </c>
      <c r="E40" s="3">
        <v>487500</v>
      </c>
      <c r="F40" s="3">
        <v>82300</v>
      </c>
      <c r="G40" s="11">
        <v>82300</v>
      </c>
      <c r="H40" s="2">
        <v>45049</v>
      </c>
      <c r="I40" s="2">
        <v>45117</v>
      </c>
      <c r="J40">
        <v>19</v>
      </c>
      <c r="K40" s="2">
        <v>45658</v>
      </c>
      <c r="L40" s="2">
        <v>45658</v>
      </c>
      <c r="M40" t="str">
        <f t="shared" si="0"/>
        <v>No</v>
      </c>
      <c r="N40">
        <f t="shared" si="1"/>
        <v>7</v>
      </c>
      <c r="O40" s="11">
        <v>0</v>
      </c>
      <c r="P40" s="11">
        <f>SUMIF([1]Payoffs!A:A,[1]Distribution!A41,[1]Payoffs!AA:AA)</f>
        <v>0</v>
      </c>
      <c r="R40" s="5">
        <v>0.1</v>
      </c>
      <c r="S40" s="5">
        <v>2.5000000000000001E-3</v>
      </c>
      <c r="T40" s="5">
        <v>2.5000000000000001E-3</v>
      </c>
      <c r="U40" s="6">
        <f t="shared" si="2"/>
        <v>9.5000000000000001E-2</v>
      </c>
      <c r="V40" s="9">
        <v>405200</v>
      </c>
      <c r="W40" s="12">
        <f>SUMIF('[1]Commitment Draws'!A:A,[1]Distribution!A41,'[1]Commitment Draws'!G:G)</f>
        <v>0</v>
      </c>
      <c r="X40" s="12">
        <f t="shared" si="3"/>
        <v>405200</v>
      </c>
      <c r="Y40" s="12">
        <v>3376.67</v>
      </c>
      <c r="Z40" s="12">
        <f t="shared" si="4"/>
        <v>3376.67</v>
      </c>
      <c r="AA40" s="7">
        <v>0</v>
      </c>
      <c r="AB40" s="11">
        <f>SUMIF('[1]Transaction Detail'!$D:$D,[1]Distribution!A41,'[1]Transaction Detail'!$H:$H)</f>
        <v>3376.67</v>
      </c>
      <c r="AC40" s="11">
        <f>SUMIF('[1]Transaction Detail'!$D:$D,[1]Distribution!A41,'[1]Transaction Detail'!$I:$I)</f>
        <v>0</v>
      </c>
      <c r="AD40" s="11">
        <f t="shared" si="5"/>
        <v>84.42</v>
      </c>
      <c r="AE40" s="11">
        <f t="shared" si="6"/>
        <v>84.42</v>
      </c>
      <c r="AF40" s="11">
        <f t="shared" si="7"/>
        <v>84.42</v>
      </c>
      <c r="AG40" s="11">
        <f>SUMIF('[1]Servicing Advances - Active'!A:A,[1]Distribution!A41,'[1]Servicing Advances - Active'!B:B)</f>
        <v>0</v>
      </c>
      <c r="AH40" s="2" t="str">
        <f>_xlfn.IFNA(VLOOKUP(A40,[1]Payoffs!A:AB,22,FALSE),"")</f>
        <v/>
      </c>
      <c r="AI40" s="11">
        <f>_xlfn.IFNA(VLOOKUP($A40,[1]Payoffs!$A:$AB,23,FALSE),0)</f>
        <v>0</v>
      </c>
      <c r="AJ40" s="11">
        <f>_xlfn.IFNA(VLOOKUP($A40,[1]Payoffs!$A:$AB,24,FALSE),0)</f>
        <v>0</v>
      </c>
      <c r="AK40" s="11">
        <f>ROUND(_xlfn.IFNA(VLOOKUP($A40,[1]Payoffs!$A:$AB,19,FALSE),0),2)</f>
        <v>0</v>
      </c>
      <c r="AL40" s="11">
        <v>0</v>
      </c>
      <c r="AM40" s="11">
        <f>IF(AB40&lt;&gt;0,Y40+AC40-AF40+O40-AE40+AI40+AJ40-AK40+P40+AL40,O40+AC40+AI40+AJ40-AK40+P40+AL40)+_xlfn.IFNA(VLOOKUP(A40,[1]Payoffs!A:AB,28,FALSE),0)-AG40</f>
        <v>3207.83</v>
      </c>
      <c r="AN40" s="13">
        <v>45453</v>
      </c>
      <c r="AO40" t="s">
        <v>47</v>
      </c>
      <c r="AP40" s="9">
        <v>0</v>
      </c>
      <c r="AQ40" s="3">
        <v>0</v>
      </c>
      <c r="AR40" s="3">
        <v>0</v>
      </c>
    </row>
    <row r="41" spans="1:44" x14ac:dyDescent="0.25">
      <c r="A41" s="1">
        <v>130029</v>
      </c>
      <c r="B41" s="2">
        <v>45229</v>
      </c>
      <c r="C41" t="s">
        <v>93</v>
      </c>
      <c r="D41" t="s">
        <v>65</v>
      </c>
      <c r="E41" s="3">
        <v>1212840</v>
      </c>
      <c r="F41" s="3">
        <v>172600</v>
      </c>
      <c r="G41" s="11">
        <v>96900</v>
      </c>
      <c r="H41" s="2">
        <v>45047</v>
      </c>
      <c r="I41" s="2">
        <v>45117</v>
      </c>
      <c r="J41">
        <v>13</v>
      </c>
      <c r="K41" s="2">
        <v>45474</v>
      </c>
      <c r="L41" s="2">
        <v>45474</v>
      </c>
      <c r="M41" t="str">
        <f t="shared" si="0"/>
        <v>No</v>
      </c>
      <c r="N41">
        <f t="shared" si="1"/>
        <v>1</v>
      </c>
      <c r="O41" s="11">
        <v>0</v>
      </c>
      <c r="P41" s="11">
        <f>SUMIF([1]Payoffs!A:A,[1]Distribution!A42,[1]Payoffs!AA:AA)</f>
        <v>0</v>
      </c>
      <c r="R41" s="5">
        <v>9.2899999999999996E-2</v>
      </c>
      <c r="S41" s="5">
        <v>2.5000000000000001E-3</v>
      </c>
      <c r="T41" s="5">
        <v>2.5000000000000001E-3</v>
      </c>
      <c r="U41" s="6">
        <f t="shared" si="2"/>
        <v>8.7899999999999992E-2</v>
      </c>
      <c r="V41" s="9">
        <v>1115940</v>
      </c>
      <c r="W41" s="12">
        <f>SUMIF('[1]Commitment Draws'!A:A,[1]Distribution!A42,'[1]Commitment Draws'!G:G)</f>
        <v>0</v>
      </c>
      <c r="X41" s="12">
        <f t="shared" si="3"/>
        <v>1115940</v>
      </c>
      <c r="Y41" s="12">
        <v>8639.24</v>
      </c>
      <c r="Z41" s="12">
        <f t="shared" si="4"/>
        <v>8639.24</v>
      </c>
      <c r="AA41" s="7">
        <v>0</v>
      </c>
      <c r="AB41" s="11">
        <f>SUMIF('[1]Transaction Detail'!$D:$D,[1]Distribution!A42,'[1]Transaction Detail'!$H:$H)</f>
        <v>8639.24</v>
      </c>
      <c r="AC41" s="11">
        <f>SUMIF('[1]Transaction Detail'!$D:$D,[1]Distribution!A42,'[1]Transaction Detail'!$I:$I)</f>
        <v>0</v>
      </c>
      <c r="AD41" s="11">
        <f t="shared" si="5"/>
        <v>232.49</v>
      </c>
      <c r="AE41" s="11">
        <f t="shared" si="6"/>
        <v>232.49</v>
      </c>
      <c r="AF41" s="11">
        <f t="shared" si="7"/>
        <v>232.49</v>
      </c>
      <c r="AG41" s="11">
        <f>SUMIF('[1]Servicing Advances - Active'!A:A,[1]Distribution!A42,'[1]Servicing Advances - Active'!B:B)</f>
        <v>0</v>
      </c>
      <c r="AH41" s="2" t="str">
        <f>_xlfn.IFNA(VLOOKUP(A41,[1]Payoffs!A:AB,22,FALSE),"")</f>
        <v/>
      </c>
      <c r="AI41" s="11">
        <f>_xlfn.IFNA(VLOOKUP($A41,[1]Payoffs!$A:$AB,23,FALSE),0)</f>
        <v>0</v>
      </c>
      <c r="AJ41" s="11">
        <f>_xlfn.IFNA(VLOOKUP($A41,[1]Payoffs!$A:$AB,24,FALSE),0)</f>
        <v>0</v>
      </c>
      <c r="AK41" s="11">
        <f>ROUND(_xlfn.IFNA(VLOOKUP($A41,[1]Payoffs!$A:$AB,19,FALSE),0),2)</f>
        <v>0</v>
      </c>
      <c r="AL41" s="11">
        <v>0</v>
      </c>
      <c r="AM41" s="11">
        <f>IF(AB41&lt;&gt;0,Y41+AC41-AF41+O41-AE41+AI41+AJ41-AK41+P41+AL41,O41+AC41+AI41+AJ41-AK41+P41+AL41)+_xlfn.IFNA(VLOOKUP(A41,[1]Payoffs!A:AB,28,FALSE),0)-AG41</f>
        <v>8174.26</v>
      </c>
      <c r="AN41" s="13">
        <v>45453</v>
      </c>
      <c r="AO41" t="s">
        <v>47</v>
      </c>
      <c r="AP41" s="9">
        <v>0</v>
      </c>
      <c r="AQ41" s="3">
        <v>0</v>
      </c>
      <c r="AR41" s="3">
        <v>0</v>
      </c>
    </row>
    <row r="42" spans="1:44" x14ac:dyDescent="0.25">
      <c r="A42" s="1">
        <v>129586</v>
      </c>
      <c r="B42" s="2">
        <v>45229</v>
      </c>
      <c r="C42" t="s">
        <v>94</v>
      </c>
      <c r="D42" t="s">
        <v>65</v>
      </c>
      <c r="E42" s="3">
        <v>595000</v>
      </c>
      <c r="F42" s="3">
        <v>127210</v>
      </c>
      <c r="G42" s="11">
        <v>127210</v>
      </c>
      <c r="H42" s="2">
        <v>45056</v>
      </c>
      <c r="I42" s="2">
        <v>45117</v>
      </c>
      <c r="J42">
        <v>13</v>
      </c>
      <c r="K42" s="2">
        <v>45474</v>
      </c>
      <c r="L42" s="2">
        <v>45474</v>
      </c>
      <c r="M42" t="str">
        <f t="shared" si="0"/>
        <v>No</v>
      </c>
      <c r="N42">
        <f t="shared" si="1"/>
        <v>1</v>
      </c>
      <c r="O42" s="11">
        <v>0</v>
      </c>
      <c r="P42" s="11">
        <f>SUMIF([1]Payoffs!A:A,[1]Distribution!A43,[1]Payoffs!AA:AA)</f>
        <v>0</v>
      </c>
      <c r="R42" s="5">
        <v>0.1085</v>
      </c>
      <c r="S42" s="5">
        <v>2.5000000000000001E-3</v>
      </c>
      <c r="T42" s="5">
        <v>2.5000000000000001E-3</v>
      </c>
      <c r="U42" s="6">
        <f t="shared" si="2"/>
        <v>0.10349999999999999</v>
      </c>
      <c r="V42" s="9">
        <v>467790</v>
      </c>
      <c r="W42" s="12">
        <f>SUMIF('[1]Commitment Draws'!A:A,[1]Distribution!A43,'[1]Commitment Draws'!G:G)</f>
        <v>0</v>
      </c>
      <c r="X42" s="12">
        <f t="shared" si="3"/>
        <v>467790</v>
      </c>
      <c r="Y42" s="12">
        <v>4229.6000000000004</v>
      </c>
      <c r="Z42" s="12">
        <f t="shared" si="4"/>
        <v>4229.6000000000004</v>
      </c>
      <c r="AA42" s="7">
        <v>0</v>
      </c>
      <c r="AB42" s="11">
        <f>SUMIF('[1]Transaction Detail'!$D:$D,[1]Distribution!A43,'[1]Transaction Detail'!$H:$H)</f>
        <v>4229.6000000000004</v>
      </c>
      <c r="AC42" s="11">
        <f>SUMIF('[1]Transaction Detail'!$D:$D,[1]Distribution!A43,'[1]Transaction Detail'!$I:$I)</f>
        <v>0</v>
      </c>
      <c r="AD42" s="11">
        <f t="shared" si="5"/>
        <v>97.46</v>
      </c>
      <c r="AE42" s="11">
        <f t="shared" si="6"/>
        <v>97.46</v>
      </c>
      <c r="AF42" s="11">
        <f t="shared" si="7"/>
        <v>97.46</v>
      </c>
      <c r="AG42" s="11">
        <f>SUMIF('[1]Servicing Advances - Active'!A:A,[1]Distribution!A43,'[1]Servicing Advances - Active'!B:B)</f>
        <v>0</v>
      </c>
      <c r="AH42" s="2" t="str">
        <f>_xlfn.IFNA(VLOOKUP(A42,[1]Payoffs!A:AB,22,FALSE),"")</f>
        <v/>
      </c>
      <c r="AI42" s="11">
        <f>_xlfn.IFNA(VLOOKUP($A42,[1]Payoffs!$A:$AB,23,FALSE),0)</f>
        <v>0</v>
      </c>
      <c r="AJ42" s="11">
        <f>_xlfn.IFNA(VLOOKUP($A42,[1]Payoffs!$A:$AB,24,FALSE),0)</f>
        <v>0</v>
      </c>
      <c r="AK42" s="11">
        <f>ROUND(_xlfn.IFNA(VLOOKUP($A42,[1]Payoffs!$A:$AB,19,FALSE),0),2)</f>
        <v>0</v>
      </c>
      <c r="AL42" s="11">
        <v>0</v>
      </c>
      <c r="AM42" s="11">
        <f>IF(AB42&lt;&gt;0,Y42+AC42-AF42+O42-AE42+AI42+AJ42-AK42+P42+AL42,O42+AC42+AI42+AJ42-AK42+P42+AL42)+_xlfn.IFNA(VLOOKUP(A42,[1]Payoffs!A:AB,28,FALSE),0)-AG42</f>
        <v>4034.6800000000003</v>
      </c>
      <c r="AN42" s="13">
        <v>45453</v>
      </c>
      <c r="AO42" t="s">
        <v>47</v>
      </c>
      <c r="AP42" s="9">
        <v>0</v>
      </c>
      <c r="AQ42" s="3">
        <v>0</v>
      </c>
      <c r="AR42" s="3">
        <v>0</v>
      </c>
    </row>
    <row r="43" spans="1:44" x14ac:dyDescent="0.25">
      <c r="A43" s="1">
        <v>129662</v>
      </c>
      <c r="B43" s="2">
        <v>45229</v>
      </c>
      <c r="C43" t="s">
        <v>95</v>
      </c>
      <c r="D43" t="s">
        <v>65</v>
      </c>
      <c r="E43" s="3">
        <v>357500</v>
      </c>
      <c r="F43" s="3">
        <v>171500</v>
      </c>
      <c r="G43" s="11">
        <v>3000</v>
      </c>
      <c r="H43" s="2">
        <v>45050</v>
      </c>
      <c r="I43" s="2">
        <v>45117</v>
      </c>
      <c r="J43">
        <v>13</v>
      </c>
      <c r="K43" s="2">
        <v>45474</v>
      </c>
      <c r="L43" s="2">
        <v>45474</v>
      </c>
      <c r="M43" t="str">
        <f t="shared" si="0"/>
        <v>No</v>
      </c>
      <c r="N43">
        <f t="shared" si="1"/>
        <v>1</v>
      </c>
      <c r="O43" s="11">
        <v>0</v>
      </c>
      <c r="P43" s="11">
        <f>SUMIF([1]Payoffs!A:A,[1]Distribution!A44,[1]Payoffs!AA:AA)</f>
        <v>0</v>
      </c>
      <c r="R43" s="5">
        <v>0.10100000000000001</v>
      </c>
      <c r="S43" s="5">
        <v>2.5000000000000001E-3</v>
      </c>
      <c r="T43" s="5">
        <v>2.5000000000000001E-3</v>
      </c>
      <c r="U43" s="6">
        <f t="shared" si="2"/>
        <v>9.6000000000000002E-2</v>
      </c>
      <c r="V43" s="9">
        <v>354500</v>
      </c>
      <c r="W43" s="12">
        <f>SUMIF('[1]Commitment Draws'!A:A,[1]Distribution!A44,'[1]Commitment Draws'!G:G)</f>
        <v>0</v>
      </c>
      <c r="X43" s="12">
        <f t="shared" si="3"/>
        <v>354500</v>
      </c>
      <c r="Y43" s="12">
        <v>2983.71</v>
      </c>
      <c r="Z43" s="12">
        <f t="shared" si="4"/>
        <v>2983.71</v>
      </c>
      <c r="AA43" s="7">
        <v>0</v>
      </c>
      <c r="AB43" s="11">
        <f>SUMIF('[1]Transaction Detail'!$D:$D,[1]Distribution!A44,'[1]Transaction Detail'!$H:$H)</f>
        <v>2983.71</v>
      </c>
      <c r="AC43" s="11">
        <f>SUMIF('[1]Transaction Detail'!$D:$D,[1]Distribution!A44,'[1]Transaction Detail'!$I:$I)</f>
        <v>0</v>
      </c>
      <c r="AD43" s="11">
        <f t="shared" si="5"/>
        <v>73.849999999999994</v>
      </c>
      <c r="AE43" s="11">
        <f t="shared" si="6"/>
        <v>73.849999999999994</v>
      </c>
      <c r="AF43" s="11">
        <f t="shared" si="7"/>
        <v>73.849999999999994</v>
      </c>
      <c r="AG43" s="11">
        <f>SUMIF('[1]Servicing Advances - Active'!A:A,[1]Distribution!A44,'[1]Servicing Advances - Active'!B:B)</f>
        <v>0</v>
      </c>
      <c r="AH43" s="2" t="str">
        <f>_xlfn.IFNA(VLOOKUP(A43,[1]Payoffs!A:AB,22,FALSE),"")</f>
        <v/>
      </c>
      <c r="AI43" s="11">
        <f>_xlfn.IFNA(VLOOKUP($A43,[1]Payoffs!$A:$AB,23,FALSE),0)</f>
        <v>0</v>
      </c>
      <c r="AJ43" s="11">
        <f>_xlfn.IFNA(VLOOKUP($A43,[1]Payoffs!$A:$AB,24,FALSE),0)</f>
        <v>0</v>
      </c>
      <c r="AK43" s="11">
        <f>ROUND(_xlfn.IFNA(VLOOKUP($A43,[1]Payoffs!$A:$AB,19,FALSE),0),2)</f>
        <v>0</v>
      </c>
      <c r="AL43" s="11">
        <v>0</v>
      </c>
      <c r="AM43" s="11">
        <f>IF(AB43&lt;&gt;0,Y43+AC43-AF43+O43-AE43+AI43+AJ43-AK43+P43+AL43,O43+AC43+AI43+AJ43-AK43+P43+AL43)+_xlfn.IFNA(VLOOKUP(A43,[1]Payoffs!A:AB,28,FALSE),0)-AG43</f>
        <v>2836.01</v>
      </c>
      <c r="AN43" s="13">
        <v>45453</v>
      </c>
      <c r="AO43" t="s">
        <v>47</v>
      </c>
      <c r="AP43" s="9">
        <v>0</v>
      </c>
      <c r="AQ43" s="3">
        <v>0</v>
      </c>
      <c r="AR43" s="3">
        <v>0</v>
      </c>
    </row>
    <row r="44" spans="1:44" x14ac:dyDescent="0.25">
      <c r="A44" s="1">
        <v>129708</v>
      </c>
      <c r="B44" s="2">
        <v>45229</v>
      </c>
      <c r="C44" t="s">
        <v>96</v>
      </c>
      <c r="D44" t="s">
        <v>65</v>
      </c>
      <c r="E44" s="3">
        <v>471600</v>
      </c>
      <c r="F44" s="3">
        <v>274000</v>
      </c>
      <c r="G44" s="11">
        <v>125600</v>
      </c>
      <c r="H44" s="2">
        <v>45056</v>
      </c>
      <c r="I44" s="2">
        <v>45117</v>
      </c>
      <c r="J44">
        <v>13</v>
      </c>
      <c r="K44" s="2">
        <v>45566</v>
      </c>
      <c r="L44" s="2">
        <v>45474</v>
      </c>
      <c r="M44" t="str">
        <f t="shared" si="0"/>
        <v>Yes</v>
      </c>
      <c r="N44">
        <f t="shared" si="1"/>
        <v>4</v>
      </c>
      <c r="O44" s="11">
        <v>0</v>
      </c>
      <c r="P44" s="11">
        <f>SUMIF([1]Payoffs!A:A,[1]Distribution!A45,[1]Payoffs!AA:AA)</f>
        <v>0</v>
      </c>
      <c r="Q44" s="4" t="s">
        <v>59</v>
      </c>
      <c r="R44" s="5">
        <v>9.74E-2</v>
      </c>
      <c r="S44" s="5">
        <v>2.5000000000000001E-3</v>
      </c>
      <c r="T44" s="5">
        <v>2.5000000000000001E-3</v>
      </c>
      <c r="U44" s="6">
        <f t="shared" si="2"/>
        <v>9.2399999999999996E-2</v>
      </c>
      <c r="V44" s="9">
        <v>346000</v>
      </c>
      <c r="W44" s="12">
        <f>SUMIF('[1]Commitment Draws'!A:A,[1]Distribution!A45,'[1]Commitment Draws'!G:G)</f>
        <v>0</v>
      </c>
      <c r="X44" s="12">
        <f t="shared" si="3"/>
        <v>346000</v>
      </c>
      <c r="Y44" s="12">
        <v>2808.37</v>
      </c>
      <c r="Z44" s="12">
        <f t="shared" si="4"/>
        <v>2808.37</v>
      </c>
      <c r="AA44" s="7">
        <v>0</v>
      </c>
      <c r="AB44" s="11">
        <f>SUMIF('[1]Transaction Detail'!$D:$D,[1]Distribution!A45,'[1]Transaction Detail'!$H:$H)</f>
        <v>2808.37</v>
      </c>
      <c r="AC44" s="11">
        <f>SUMIF('[1]Transaction Detail'!$D:$D,[1]Distribution!A45,'[1]Transaction Detail'!$I:$I)</f>
        <v>0</v>
      </c>
      <c r="AD44" s="11">
        <f t="shared" si="5"/>
        <v>72.08</v>
      </c>
      <c r="AE44" s="11">
        <f t="shared" si="6"/>
        <v>72.08</v>
      </c>
      <c r="AF44" s="11">
        <f t="shared" si="7"/>
        <v>72.08</v>
      </c>
      <c r="AG44" s="11">
        <f>SUMIF('[1]Servicing Advances - Active'!A:A,[1]Distribution!A45,'[1]Servicing Advances - Active'!B:B)</f>
        <v>0</v>
      </c>
      <c r="AH44" s="2" t="str">
        <f>_xlfn.IFNA(VLOOKUP(A44,[1]Payoffs!A:AB,22,FALSE),"")</f>
        <v/>
      </c>
      <c r="AI44" s="11">
        <f>_xlfn.IFNA(VLOOKUP($A44,[1]Payoffs!$A:$AB,23,FALSE),0)</f>
        <v>0</v>
      </c>
      <c r="AJ44" s="11">
        <f>_xlfn.IFNA(VLOOKUP($A44,[1]Payoffs!$A:$AB,24,FALSE),0)</f>
        <v>0</v>
      </c>
      <c r="AK44" s="11">
        <f>ROUND(_xlfn.IFNA(VLOOKUP($A44,[1]Payoffs!$A:$AB,19,FALSE),0),2)</f>
        <v>0</v>
      </c>
      <c r="AL44" s="11">
        <v>0</v>
      </c>
      <c r="AM44" s="11">
        <f>IF(AB44&lt;&gt;0,Y44+AC44-AF44+O44-AE44+AI44+AJ44-AK44+P44+AL44,O44+AC44+AI44+AJ44-AK44+P44+AL44)+_xlfn.IFNA(VLOOKUP(A44,[1]Payoffs!A:AB,28,FALSE),0)-AG44</f>
        <v>2664.21</v>
      </c>
      <c r="AN44" s="13">
        <v>45453</v>
      </c>
      <c r="AO44" t="s">
        <v>47</v>
      </c>
      <c r="AP44" s="9">
        <v>0</v>
      </c>
      <c r="AQ44" s="3">
        <v>0</v>
      </c>
      <c r="AR44" s="3">
        <v>0</v>
      </c>
    </row>
    <row r="45" spans="1:44" x14ac:dyDescent="0.25">
      <c r="A45" s="1">
        <v>130007</v>
      </c>
      <c r="B45" s="2">
        <v>45229</v>
      </c>
      <c r="C45" t="s">
        <v>97</v>
      </c>
      <c r="D45" t="s">
        <v>71</v>
      </c>
      <c r="E45" s="3">
        <v>259000</v>
      </c>
      <c r="F45" s="3">
        <v>0</v>
      </c>
      <c r="G45" s="11">
        <v>0</v>
      </c>
      <c r="H45" s="2">
        <v>45051</v>
      </c>
      <c r="I45" s="2">
        <v>45117</v>
      </c>
      <c r="J45">
        <v>13</v>
      </c>
      <c r="K45" s="2">
        <v>45474</v>
      </c>
      <c r="L45" s="2">
        <v>45474</v>
      </c>
      <c r="M45" t="str">
        <f t="shared" si="0"/>
        <v>No</v>
      </c>
      <c r="N45">
        <f t="shared" si="1"/>
        <v>1</v>
      </c>
      <c r="O45" s="11">
        <v>0</v>
      </c>
      <c r="P45" s="11">
        <f>SUMIF([1]Payoffs!A:A,[1]Distribution!A46,[1]Payoffs!AA:AA)</f>
        <v>0</v>
      </c>
      <c r="R45" s="5">
        <v>0.1095</v>
      </c>
      <c r="S45" s="5">
        <v>2.5000000000000001E-3</v>
      </c>
      <c r="T45" s="5">
        <v>2.5000000000000001E-3</v>
      </c>
      <c r="U45" s="6">
        <f t="shared" si="2"/>
        <v>0.1045</v>
      </c>
      <c r="V45" s="9">
        <v>259000</v>
      </c>
      <c r="W45" s="12">
        <f>SUMIF('[1]Commitment Draws'!A:A,[1]Distribution!A46,'[1]Commitment Draws'!G:G)</f>
        <v>0</v>
      </c>
      <c r="X45" s="12">
        <f t="shared" si="3"/>
        <v>259000</v>
      </c>
      <c r="Y45" s="12">
        <v>2363.38</v>
      </c>
      <c r="Z45" s="12">
        <f t="shared" si="4"/>
        <v>2363.38</v>
      </c>
      <c r="AA45" s="7">
        <v>0</v>
      </c>
      <c r="AB45" s="11">
        <f>SUMIF('[1]Transaction Detail'!$D:$D,[1]Distribution!A46,'[1]Transaction Detail'!$H:$H)</f>
        <v>2363.38</v>
      </c>
      <c r="AC45" s="11">
        <f>SUMIF('[1]Transaction Detail'!$D:$D,[1]Distribution!A46,'[1]Transaction Detail'!$I:$I)</f>
        <v>0</v>
      </c>
      <c r="AD45" s="11">
        <f t="shared" si="5"/>
        <v>53.96</v>
      </c>
      <c r="AE45" s="11">
        <f t="shared" si="6"/>
        <v>53.96</v>
      </c>
      <c r="AF45" s="11">
        <f t="shared" si="7"/>
        <v>53.96</v>
      </c>
      <c r="AG45" s="11">
        <f>SUMIF('[1]Servicing Advances - Active'!A:A,[1]Distribution!A46,'[1]Servicing Advances - Active'!B:B)</f>
        <v>0</v>
      </c>
      <c r="AH45" s="2" t="str">
        <f>_xlfn.IFNA(VLOOKUP(A45,[1]Payoffs!A:AB,22,FALSE),"")</f>
        <v/>
      </c>
      <c r="AI45" s="11">
        <f>_xlfn.IFNA(VLOOKUP($A45,[1]Payoffs!$A:$AB,23,FALSE),0)</f>
        <v>0</v>
      </c>
      <c r="AJ45" s="11">
        <f>_xlfn.IFNA(VLOOKUP($A45,[1]Payoffs!$A:$AB,24,FALSE),0)</f>
        <v>0</v>
      </c>
      <c r="AK45" s="11">
        <f>ROUND(_xlfn.IFNA(VLOOKUP($A45,[1]Payoffs!$A:$AB,19,FALSE),0),2)</f>
        <v>0</v>
      </c>
      <c r="AL45" s="11">
        <v>0</v>
      </c>
      <c r="AM45" s="11">
        <f>IF(AB45&lt;&gt;0,Y45+AC45-AF45+O45-AE45+AI45+AJ45-AK45+P45+AL45,O45+AC45+AI45+AJ45-AK45+P45+AL45)+_xlfn.IFNA(VLOOKUP(A45,[1]Payoffs!A:AB,28,FALSE),0)-AG45</f>
        <v>2255.46</v>
      </c>
      <c r="AN45" s="13">
        <v>45453</v>
      </c>
      <c r="AO45" t="s">
        <v>47</v>
      </c>
      <c r="AP45" s="9">
        <v>0</v>
      </c>
      <c r="AQ45" s="3">
        <v>0</v>
      </c>
      <c r="AR45" s="3">
        <v>0</v>
      </c>
    </row>
    <row r="46" spans="1:44" x14ac:dyDescent="0.25">
      <c r="A46" s="1">
        <v>130031</v>
      </c>
      <c r="B46" s="2">
        <v>45229</v>
      </c>
      <c r="C46" t="s">
        <v>98</v>
      </c>
      <c r="D46" t="s">
        <v>99</v>
      </c>
      <c r="E46" s="3">
        <v>352850</v>
      </c>
      <c r="F46" s="3">
        <v>73850</v>
      </c>
      <c r="G46" s="11">
        <v>1600</v>
      </c>
      <c r="H46" s="2">
        <v>45051</v>
      </c>
      <c r="I46" s="2">
        <v>45117</v>
      </c>
      <c r="J46">
        <v>13</v>
      </c>
      <c r="K46" s="2">
        <v>45474</v>
      </c>
      <c r="L46" s="2">
        <v>45474</v>
      </c>
      <c r="M46" t="str">
        <f t="shared" si="0"/>
        <v>No</v>
      </c>
      <c r="N46">
        <f t="shared" si="1"/>
        <v>1</v>
      </c>
      <c r="O46" s="11">
        <v>0</v>
      </c>
      <c r="P46" s="11">
        <f>SUMIF([1]Payoffs!A:A,[1]Distribution!A47,[1]Payoffs!AA:AA)</f>
        <v>0</v>
      </c>
      <c r="R46" s="5">
        <v>0.126</v>
      </c>
      <c r="S46" s="5">
        <v>2.5000000000000001E-3</v>
      </c>
      <c r="T46" s="5">
        <v>2.5000000000000001E-3</v>
      </c>
      <c r="U46" s="6">
        <f t="shared" si="2"/>
        <v>0.121</v>
      </c>
      <c r="V46" s="9">
        <v>352850</v>
      </c>
      <c r="W46" s="12">
        <f>SUMIF('[1]Commitment Draws'!A:A,[1]Distribution!A47,'[1]Commitment Draws'!G:G)</f>
        <v>0</v>
      </c>
      <c r="X46" s="12">
        <f t="shared" si="3"/>
        <v>352850</v>
      </c>
      <c r="Y46" s="12">
        <v>3704.93</v>
      </c>
      <c r="Z46" s="12">
        <f t="shared" si="4"/>
        <v>3704.93</v>
      </c>
      <c r="AA46" s="7">
        <v>0</v>
      </c>
      <c r="AB46" s="11">
        <f>SUMIF('[1]Transaction Detail'!$D:$D,[1]Distribution!A47,'[1]Transaction Detail'!$H:$H)</f>
        <v>3704.93</v>
      </c>
      <c r="AC46" s="11">
        <f>SUMIF('[1]Transaction Detail'!$D:$D,[1]Distribution!A47,'[1]Transaction Detail'!$I:$I)</f>
        <v>0</v>
      </c>
      <c r="AD46" s="11">
        <f t="shared" si="5"/>
        <v>73.510000000000005</v>
      </c>
      <c r="AE46" s="11">
        <f t="shared" si="6"/>
        <v>73.510000000000005</v>
      </c>
      <c r="AF46" s="11">
        <f t="shared" si="7"/>
        <v>73.510000000000005</v>
      </c>
      <c r="AG46" s="11">
        <f>SUMIF('[1]Servicing Advances - Active'!A:A,[1]Distribution!A47,'[1]Servicing Advances - Active'!B:B)</f>
        <v>0</v>
      </c>
      <c r="AH46" s="2" t="str">
        <f>_xlfn.IFNA(VLOOKUP(A46,[1]Payoffs!A:AB,22,FALSE),"")</f>
        <v/>
      </c>
      <c r="AI46" s="11">
        <f>_xlfn.IFNA(VLOOKUP($A46,[1]Payoffs!$A:$AB,23,FALSE),0)</f>
        <v>0</v>
      </c>
      <c r="AJ46" s="11">
        <f>_xlfn.IFNA(VLOOKUP($A46,[1]Payoffs!$A:$AB,24,FALSE),0)</f>
        <v>0</v>
      </c>
      <c r="AK46" s="11">
        <f>ROUND(_xlfn.IFNA(VLOOKUP($A46,[1]Payoffs!$A:$AB,19,FALSE),0),2)</f>
        <v>0</v>
      </c>
      <c r="AL46" s="11">
        <v>0</v>
      </c>
      <c r="AM46" s="11">
        <f>IF(AB46&lt;&gt;0,Y46+AC46-AF46+O46-AE46+AI46+AJ46-AK46+P46+AL46,O46+AC46+AI46+AJ46-AK46+P46+AL46)+_xlfn.IFNA(VLOOKUP(A46,[1]Payoffs!A:AB,28,FALSE),0)-AG46</f>
        <v>3557.9099999999994</v>
      </c>
      <c r="AN46" s="13">
        <v>45453</v>
      </c>
      <c r="AO46" t="s">
        <v>47</v>
      </c>
      <c r="AP46" s="9">
        <v>0</v>
      </c>
      <c r="AQ46" s="3">
        <v>0</v>
      </c>
      <c r="AR46" s="3">
        <v>0</v>
      </c>
    </row>
    <row r="47" spans="1:44" x14ac:dyDescent="0.25">
      <c r="A47" s="1">
        <v>130285</v>
      </c>
      <c r="B47" s="2">
        <v>45229</v>
      </c>
      <c r="C47" t="s">
        <v>100</v>
      </c>
      <c r="D47" t="s">
        <v>65</v>
      </c>
      <c r="E47" s="3">
        <v>244570</v>
      </c>
      <c r="F47" s="3">
        <v>30200</v>
      </c>
      <c r="G47" s="11">
        <v>0</v>
      </c>
      <c r="H47" s="2">
        <v>45057</v>
      </c>
      <c r="I47" s="2">
        <v>45117</v>
      </c>
      <c r="J47">
        <v>13</v>
      </c>
      <c r="K47" s="2">
        <v>45474</v>
      </c>
      <c r="L47" s="2">
        <v>45474</v>
      </c>
      <c r="M47" t="str">
        <f t="shared" si="0"/>
        <v>No</v>
      </c>
      <c r="N47">
        <f t="shared" si="1"/>
        <v>1</v>
      </c>
      <c r="O47" s="11">
        <v>0</v>
      </c>
      <c r="P47" s="11">
        <f>SUMIF([1]Payoffs!A:A,[1]Distribution!A48,[1]Payoffs!AA:AA)</f>
        <v>0</v>
      </c>
      <c r="R47" s="5">
        <v>0.105</v>
      </c>
      <c r="S47" s="5">
        <v>2.5000000000000001E-3</v>
      </c>
      <c r="T47" s="5">
        <v>2.5000000000000001E-3</v>
      </c>
      <c r="U47" s="6">
        <f t="shared" si="2"/>
        <v>9.9999999999999992E-2</v>
      </c>
      <c r="V47" s="9">
        <v>244570</v>
      </c>
      <c r="W47" s="12">
        <f>SUMIF('[1]Commitment Draws'!A:A,[1]Distribution!A48,'[1]Commitment Draws'!G:G)</f>
        <v>0</v>
      </c>
      <c r="X47" s="12">
        <f t="shared" si="3"/>
        <v>244570</v>
      </c>
      <c r="Y47" s="12">
        <v>2139.9899999999998</v>
      </c>
      <c r="Z47" s="12">
        <f t="shared" si="4"/>
        <v>2139.9899999999998</v>
      </c>
      <c r="AA47" s="7">
        <v>0</v>
      </c>
      <c r="AB47" s="11">
        <f>SUMIF('[1]Transaction Detail'!$D:$D,[1]Distribution!A48,'[1]Transaction Detail'!$H:$H)</f>
        <v>2139.9899999999998</v>
      </c>
      <c r="AC47" s="11">
        <f>SUMIF('[1]Transaction Detail'!$D:$D,[1]Distribution!A48,'[1]Transaction Detail'!$I:$I)</f>
        <v>0</v>
      </c>
      <c r="AD47" s="11">
        <f t="shared" si="5"/>
        <v>50.95</v>
      </c>
      <c r="AE47" s="11">
        <f t="shared" si="6"/>
        <v>50.95</v>
      </c>
      <c r="AF47" s="11">
        <f t="shared" si="7"/>
        <v>50.95</v>
      </c>
      <c r="AG47" s="11">
        <f>SUMIF('[1]Servicing Advances - Active'!A:A,[1]Distribution!A48,'[1]Servicing Advances - Active'!B:B)</f>
        <v>0</v>
      </c>
      <c r="AH47" s="2" t="str">
        <f>_xlfn.IFNA(VLOOKUP(A47,[1]Payoffs!A:AB,22,FALSE),"")</f>
        <v/>
      </c>
      <c r="AI47" s="11">
        <f>_xlfn.IFNA(VLOOKUP($A47,[1]Payoffs!$A:$AB,23,FALSE),0)</f>
        <v>0</v>
      </c>
      <c r="AJ47" s="11">
        <f>_xlfn.IFNA(VLOOKUP($A47,[1]Payoffs!$A:$AB,24,FALSE),0)</f>
        <v>0</v>
      </c>
      <c r="AK47" s="11">
        <f>ROUND(_xlfn.IFNA(VLOOKUP($A47,[1]Payoffs!$A:$AB,19,FALSE),0),2)</f>
        <v>0</v>
      </c>
      <c r="AL47" s="11">
        <v>0</v>
      </c>
      <c r="AM47" s="11">
        <f>IF(AB47&lt;&gt;0,Y47+AC47-AF47+O47-AE47+AI47+AJ47-AK47+P47+AL47,O47+AC47+AI47+AJ47-AK47+P47+AL47)+_xlfn.IFNA(VLOOKUP(A47,[1]Payoffs!A:AB,28,FALSE),0)-AG47</f>
        <v>2038.09</v>
      </c>
      <c r="AN47" s="13">
        <v>45453</v>
      </c>
      <c r="AO47" t="s">
        <v>47</v>
      </c>
      <c r="AP47" s="9">
        <v>0</v>
      </c>
      <c r="AQ47" s="3">
        <v>0</v>
      </c>
      <c r="AR47" s="3">
        <v>0</v>
      </c>
    </row>
    <row r="48" spans="1:44" x14ac:dyDescent="0.25">
      <c r="A48" s="1">
        <v>130064</v>
      </c>
      <c r="B48" s="2">
        <v>45229</v>
      </c>
      <c r="C48" t="s">
        <v>101</v>
      </c>
      <c r="D48" t="s">
        <v>65</v>
      </c>
      <c r="E48" s="3">
        <v>1277500</v>
      </c>
      <c r="F48" s="3">
        <v>280000</v>
      </c>
      <c r="G48" s="11">
        <v>154800</v>
      </c>
      <c r="H48" s="2">
        <v>45063</v>
      </c>
      <c r="I48" s="2">
        <v>45117</v>
      </c>
      <c r="J48">
        <v>13</v>
      </c>
      <c r="K48" s="2">
        <v>45474</v>
      </c>
      <c r="L48" s="2">
        <v>45474</v>
      </c>
      <c r="M48" t="str">
        <f t="shared" si="0"/>
        <v>No</v>
      </c>
      <c r="N48">
        <f t="shared" si="1"/>
        <v>2</v>
      </c>
      <c r="O48" s="11">
        <v>0</v>
      </c>
      <c r="P48" s="11">
        <f>SUMIF([1]Payoffs!A:A,[1]Distribution!A49,[1]Payoffs!AA:AA)</f>
        <v>0</v>
      </c>
      <c r="R48" s="5">
        <v>0.1075</v>
      </c>
      <c r="S48" s="5">
        <v>2.5000000000000001E-3</v>
      </c>
      <c r="T48" s="5">
        <v>2.5000000000000001E-3</v>
      </c>
      <c r="U48" s="6">
        <f t="shared" si="2"/>
        <v>0.10249999999999999</v>
      </c>
      <c r="V48" s="9">
        <v>1100700</v>
      </c>
      <c r="W48" s="12">
        <f>SUMIF('[1]Commitment Draws'!A:A,[1]Distribution!A49,'[1]Commitment Draws'!G:G)</f>
        <v>22000</v>
      </c>
      <c r="X48" s="12">
        <f t="shared" si="3"/>
        <v>1122700</v>
      </c>
      <c r="Y48" s="12">
        <v>0</v>
      </c>
      <c r="Z48" s="12">
        <f t="shared" si="4"/>
        <v>0</v>
      </c>
      <c r="AA48" s="7">
        <v>0</v>
      </c>
      <c r="AB48" s="11">
        <f>SUMIF('[1]Transaction Detail'!$D:$D,[1]Distribution!A49,'[1]Transaction Detail'!$H:$H)</f>
        <v>0</v>
      </c>
      <c r="AC48" s="11">
        <f>SUMIF('[1]Transaction Detail'!$D:$D,[1]Distribution!A49,'[1]Transaction Detail'!$I:$I)</f>
        <v>0</v>
      </c>
      <c r="AD48" s="11">
        <f t="shared" si="5"/>
        <v>0</v>
      </c>
      <c r="AE48" s="11">
        <f t="shared" si="6"/>
        <v>0</v>
      </c>
      <c r="AF48" s="11">
        <f t="shared" si="7"/>
        <v>0</v>
      </c>
      <c r="AG48" s="11">
        <f>SUMIF('[1]Servicing Advances - Active'!A:A,[1]Distribution!A49,'[1]Servicing Advances - Active'!B:B)</f>
        <v>110</v>
      </c>
      <c r="AH48" s="2" t="str">
        <f>_xlfn.IFNA(VLOOKUP(A48,[1]Payoffs!A:AB,22,FALSE),"")</f>
        <v/>
      </c>
      <c r="AI48" s="11">
        <f>_xlfn.IFNA(VLOOKUP($A48,[1]Payoffs!$A:$AB,23,FALSE),0)</f>
        <v>0</v>
      </c>
      <c r="AJ48" s="11">
        <f>_xlfn.IFNA(VLOOKUP($A48,[1]Payoffs!$A:$AB,24,FALSE),0)</f>
        <v>0</v>
      </c>
      <c r="AK48" s="11">
        <f>ROUND(_xlfn.IFNA(VLOOKUP($A48,[1]Payoffs!$A:$AB,19,FALSE),0),2)</f>
        <v>0</v>
      </c>
      <c r="AL48" s="11">
        <v>0</v>
      </c>
      <c r="AM48" s="11">
        <f>IF(AB48&lt;&gt;0,Y48+AC48-AF48+O48-AE48+AI48+AJ48-AK48+P48+AL48,O48+AC48+AI48+AJ48-AK48+P48+AL48)+_xlfn.IFNA(VLOOKUP(A48,[1]Payoffs!A:AB,28,FALSE),0)-AG48</f>
        <v>-110</v>
      </c>
      <c r="AN48" s="13">
        <v>45422</v>
      </c>
      <c r="AO48" t="s">
        <v>47</v>
      </c>
      <c r="AP48" s="9">
        <v>0</v>
      </c>
      <c r="AQ48" s="3">
        <v>0</v>
      </c>
      <c r="AR48" s="3">
        <v>0</v>
      </c>
    </row>
    <row r="49" spans="1:44" x14ac:dyDescent="0.25">
      <c r="A49" s="1">
        <v>130270</v>
      </c>
      <c r="B49" s="2">
        <v>45229</v>
      </c>
      <c r="C49" t="s">
        <v>102</v>
      </c>
      <c r="D49" t="s">
        <v>65</v>
      </c>
      <c r="E49" s="3">
        <v>143650</v>
      </c>
      <c r="F49" s="3">
        <v>33000</v>
      </c>
      <c r="G49" s="11">
        <v>33000</v>
      </c>
      <c r="H49" s="2">
        <v>45061</v>
      </c>
      <c r="I49" s="2">
        <v>45117</v>
      </c>
      <c r="J49">
        <v>13</v>
      </c>
      <c r="K49" s="2">
        <v>45474</v>
      </c>
      <c r="L49" s="2">
        <v>45474</v>
      </c>
      <c r="M49" t="str">
        <f t="shared" si="0"/>
        <v>No</v>
      </c>
      <c r="N49">
        <f t="shared" si="1"/>
        <v>1</v>
      </c>
      <c r="O49" s="11">
        <v>0</v>
      </c>
      <c r="P49" s="11">
        <f>SUMIF([1]Payoffs!A:A,[1]Distribution!A50,[1]Payoffs!AA:AA)</f>
        <v>0</v>
      </c>
      <c r="R49" s="5">
        <v>0.115</v>
      </c>
      <c r="S49" s="5">
        <v>2.5000000000000001E-3</v>
      </c>
      <c r="T49" s="5">
        <v>2.5000000000000001E-3</v>
      </c>
      <c r="U49" s="6">
        <f t="shared" si="2"/>
        <v>0.11</v>
      </c>
      <c r="V49" s="9">
        <v>110650</v>
      </c>
      <c r="W49" s="12">
        <f>SUMIF('[1]Commitment Draws'!A:A,[1]Distribution!A50,'[1]Commitment Draws'!G:G)</f>
        <v>0</v>
      </c>
      <c r="X49" s="12">
        <f t="shared" si="3"/>
        <v>110650</v>
      </c>
      <c r="Y49" s="12">
        <v>1060.4000000000001</v>
      </c>
      <c r="Z49" s="12">
        <f t="shared" si="4"/>
        <v>1060.4000000000001</v>
      </c>
      <c r="AA49" s="7">
        <v>0</v>
      </c>
      <c r="AB49" s="11">
        <f>SUMIF('[1]Transaction Detail'!$D:$D,[1]Distribution!A50,'[1]Transaction Detail'!$H:$H)</f>
        <v>1060.4000000000001</v>
      </c>
      <c r="AC49" s="11">
        <f>SUMIF('[1]Transaction Detail'!$D:$D,[1]Distribution!A50,'[1]Transaction Detail'!$I:$I)</f>
        <v>0</v>
      </c>
      <c r="AD49" s="11">
        <f t="shared" si="5"/>
        <v>23.05</v>
      </c>
      <c r="AE49" s="11">
        <f t="shared" si="6"/>
        <v>23.05</v>
      </c>
      <c r="AF49" s="11">
        <f t="shared" si="7"/>
        <v>23.05</v>
      </c>
      <c r="AG49" s="11">
        <f>SUMIF('[1]Servicing Advances - Active'!A:A,[1]Distribution!A50,'[1]Servicing Advances - Active'!B:B)</f>
        <v>0</v>
      </c>
      <c r="AH49" s="2" t="str">
        <f>_xlfn.IFNA(VLOOKUP(A49,[1]Payoffs!A:AB,22,FALSE),"")</f>
        <v/>
      </c>
      <c r="AI49" s="11">
        <f>_xlfn.IFNA(VLOOKUP($A49,[1]Payoffs!$A:$AB,23,FALSE),0)</f>
        <v>0</v>
      </c>
      <c r="AJ49" s="11">
        <f>_xlfn.IFNA(VLOOKUP($A49,[1]Payoffs!$A:$AB,24,FALSE),0)</f>
        <v>0</v>
      </c>
      <c r="AK49" s="11">
        <f>ROUND(_xlfn.IFNA(VLOOKUP($A49,[1]Payoffs!$A:$AB,19,FALSE),0),2)</f>
        <v>0</v>
      </c>
      <c r="AL49" s="11">
        <v>0</v>
      </c>
      <c r="AM49" s="11">
        <f>IF(AB49&lt;&gt;0,Y49+AC49-AF49+O49-AE49+AI49+AJ49-AK49+P49+AL49,O49+AC49+AI49+AJ49-AK49+P49+AL49)+_xlfn.IFNA(VLOOKUP(A49,[1]Payoffs!A:AB,28,FALSE),0)-AG49</f>
        <v>1014.3000000000002</v>
      </c>
      <c r="AN49" s="13">
        <v>45453</v>
      </c>
      <c r="AO49" t="s">
        <v>47</v>
      </c>
      <c r="AP49" s="9">
        <v>0</v>
      </c>
      <c r="AQ49" s="3">
        <v>0</v>
      </c>
      <c r="AR49" s="3">
        <v>0</v>
      </c>
    </row>
    <row r="50" spans="1:44" x14ac:dyDescent="0.25">
      <c r="A50" s="1">
        <v>130443</v>
      </c>
      <c r="B50" s="2">
        <v>45229</v>
      </c>
      <c r="C50" t="s">
        <v>103</v>
      </c>
      <c r="D50" t="s">
        <v>65</v>
      </c>
      <c r="E50" s="3">
        <v>252200</v>
      </c>
      <c r="F50" s="3">
        <v>151000</v>
      </c>
      <c r="G50" s="11">
        <v>37050</v>
      </c>
      <c r="H50" s="2">
        <v>45068</v>
      </c>
      <c r="I50" s="2">
        <v>45117</v>
      </c>
      <c r="J50">
        <v>13</v>
      </c>
      <c r="K50" s="2">
        <v>45474</v>
      </c>
      <c r="L50" s="2">
        <v>45474</v>
      </c>
      <c r="M50" t="str">
        <f t="shared" si="0"/>
        <v>No</v>
      </c>
      <c r="N50">
        <f t="shared" si="1"/>
        <v>1</v>
      </c>
      <c r="O50" s="11">
        <v>0</v>
      </c>
      <c r="P50" s="11">
        <f>SUMIF([1]Payoffs!A:A,[1]Distribution!A51,[1]Payoffs!AA:AA)</f>
        <v>0</v>
      </c>
      <c r="R50" s="5">
        <v>0.115</v>
      </c>
      <c r="S50" s="5">
        <v>2.5000000000000001E-3</v>
      </c>
      <c r="T50" s="5">
        <v>2.5000000000000001E-3</v>
      </c>
      <c r="U50" s="6">
        <f t="shared" si="2"/>
        <v>0.11</v>
      </c>
      <c r="V50" s="9">
        <v>197750</v>
      </c>
      <c r="W50" s="12">
        <f>SUMIF('[1]Commitment Draws'!A:A,[1]Distribution!A51,'[1]Commitment Draws'!G:G)</f>
        <v>17400</v>
      </c>
      <c r="X50" s="12">
        <f t="shared" si="3"/>
        <v>215150</v>
      </c>
      <c r="Y50" s="12">
        <v>1889.99</v>
      </c>
      <c r="Z50" s="12">
        <f t="shared" si="4"/>
        <v>1889.99</v>
      </c>
      <c r="AA50" s="7">
        <v>0</v>
      </c>
      <c r="AB50" s="11">
        <f>SUMIF('[1]Transaction Detail'!$D:$D,[1]Distribution!A51,'[1]Transaction Detail'!$H:$H)</f>
        <v>1889.99</v>
      </c>
      <c r="AC50" s="11">
        <f>SUMIF('[1]Transaction Detail'!$D:$D,[1]Distribution!A51,'[1]Transaction Detail'!$I:$I)</f>
        <v>0</v>
      </c>
      <c r="AD50" s="11">
        <f t="shared" si="5"/>
        <v>41.09</v>
      </c>
      <c r="AE50" s="11">
        <f t="shared" si="6"/>
        <v>41.09</v>
      </c>
      <c r="AF50" s="11">
        <f t="shared" si="7"/>
        <v>41.09</v>
      </c>
      <c r="AG50" s="11">
        <f>SUMIF('[1]Servicing Advances - Active'!A:A,[1]Distribution!A51,'[1]Servicing Advances - Active'!B:B)</f>
        <v>-1521.27</v>
      </c>
      <c r="AH50" s="2" t="str">
        <f>_xlfn.IFNA(VLOOKUP(A50,[1]Payoffs!A:AB,22,FALSE),"")</f>
        <v/>
      </c>
      <c r="AI50" s="11">
        <f>_xlfn.IFNA(VLOOKUP($A50,[1]Payoffs!$A:$AB,23,FALSE),0)</f>
        <v>0</v>
      </c>
      <c r="AJ50" s="11">
        <f>_xlfn.IFNA(VLOOKUP($A50,[1]Payoffs!$A:$AB,24,FALSE),0)</f>
        <v>0</v>
      </c>
      <c r="AK50" s="11">
        <f>ROUND(_xlfn.IFNA(VLOOKUP($A50,[1]Payoffs!$A:$AB,19,FALSE),0),2)</f>
        <v>0</v>
      </c>
      <c r="AL50" s="11">
        <v>0</v>
      </c>
      <c r="AM50" s="11">
        <f>IF(AB50&lt;&gt;0,Y50+AC50-AF50+O50-AE50+AI50+AJ50-AK50+P50+AL50,O50+AC50+AI50+AJ50-AK50+P50+AL50)+_xlfn.IFNA(VLOOKUP(A50,[1]Payoffs!A:AB,28,FALSE),0)-AG50</f>
        <v>3329.08</v>
      </c>
      <c r="AN50" s="13">
        <v>45453</v>
      </c>
      <c r="AO50" t="s">
        <v>47</v>
      </c>
      <c r="AP50" s="9">
        <v>0</v>
      </c>
      <c r="AQ50" s="3">
        <v>0</v>
      </c>
      <c r="AR50" s="3">
        <v>0</v>
      </c>
    </row>
    <row r="51" spans="1:44" x14ac:dyDescent="0.25">
      <c r="A51" s="1">
        <v>130494</v>
      </c>
      <c r="B51" s="2">
        <v>45229</v>
      </c>
      <c r="C51" t="s">
        <v>104</v>
      </c>
      <c r="D51" t="s">
        <v>65</v>
      </c>
      <c r="E51" s="3">
        <v>2310000</v>
      </c>
      <c r="F51" s="3">
        <v>1027882</v>
      </c>
      <c r="G51" s="11">
        <v>862775</v>
      </c>
      <c r="H51" s="2">
        <v>45065</v>
      </c>
      <c r="I51" s="2">
        <v>45117</v>
      </c>
      <c r="J51">
        <v>13</v>
      </c>
      <c r="K51" s="2">
        <v>45474</v>
      </c>
      <c r="L51" s="2">
        <v>45474</v>
      </c>
      <c r="M51" t="str">
        <f t="shared" si="0"/>
        <v>No</v>
      </c>
      <c r="N51">
        <f t="shared" si="1"/>
        <v>2</v>
      </c>
      <c r="O51" s="11">
        <v>0</v>
      </c>
      <c r="P51" s="11">
        <f>SUMIF([1]Payoffs!A:A,[1]Distribution!A52,[1]Payoffs!AA:AA)</f>
        <v>0</v>
      </c>
      <c r="R51" s="5">
        <v>0.10100000000000001</v>
      </c>
      <c r="S51" s="5">
        <v>2.5000000000000001E-3</v>
      </c>
      <c r="T51" s="5">
        <v>2.5000000000000001E-3</v>
      </c>
      <c r="U51" s="6">
        <f t="shared" si="2"/>
        <v>9.6000000000000002E-2</v>
      </c>
      <c r="V51" s="9">
        <v>1447225</v>
      </c>
      <c r="W51" s="12">
        <f>SUMIF('[1]Commitment Draws'!A:A,[1]Distribution!A52,'[1]Commitment Draws'!G:G)</f>
        <v>0</v>
      </c>
      <c r="X51" s="12">
        <f t="shared" si="3"/>
        <v>1447225</v>
      </c>
      <c r="Y51" s="12">
        <v>0</v>
      </c>
      <c r="Z51" s="12">
        <f t="shared" si="4"/>
        <v>0</v>
      </c>
      <c r="AA51" s="7">
        <v>0</v>
      </c>
      <c r="AB51" s="11">
        <f>SUMIF('[1]Transaction Detail'!$D:$D,[1]Distribution!A52,'[1]Transaction Detail'!$H:$H)</f>
        <v>0</v>
      </c>
      <c r="AC51" s="11">
        <f>SUMIF('[1]Transaction Detail'!$D:$D,[1]Distribution!A52,'[1]Transaction Detail'!$I:$I)</f>
        <v>0</v>
      </c>
      <c r="AD51" s="11">
        <f t="shared" si="5"/>
        <v>0</v>
      </c>
      <c r="AE51" s="11">
        <f t="shared" si="6"/>
        <v>0</v>
      </c>
      <c r="AF51" s="11">
        <f t="shared" si="7"/>
        <v>0</v>
      </c>
      <c r="AG51" s="11">
        <f>SUMIF('[1]Servicing Advances - Active'!A:A,[1]Distribution!A52,'[1]Servicing Advances - Active'!B:B)</f>
        <v>0</v>
      </c>
      <c r="AH51" s="2" t="str">
        <f>_xlfn.IFNA(VLOOKUP(A51,[1]Payoffs!A:AB,22,FALSE),"")</f>
        <v/>
      </c>
      <c r="AI51" s="11">
        <f>_xlfn.IFNA(VLOOKUP($A51,[1]Payoffs!$A:$AB,23,FALSE),0)</f>
        <v>0</v>
      </c>
      <c r="AJ51" s="11">
        <f>_xlfn.IFNA(VLOOKUP($A51,[1]Payoffs!$A:$AB,24,FALSE),0)</f>
        <v>0</v>
      </c>
      <c r="AK51" s="11">
        <f>ROUND(_xlfn.IFNA(VLOOKUP($A51,[1]Payoffs!$A:$AB,19,FALSE),0),2)</f>
        <v>0</v>
      </c>
      <c r="AL51" s="11">
        <v>0</v>
      </c>
      <c r="AM51" s="11">
        <f>IF(AB51&lt;&gt;0,Y51+AC51-AF51+O51-AE51+AI51+AJ51-AK51+P51+AL51,O51+AC51+AI51+AJ51-AK51+P51+AL51)+_xlfn.IFNA(VLOOKUP(A51,[1]Payoffs!A:AB,28,FALSE),0)-AG51</f>
        <v>0</v>
      </c>
      <c r="AN51" s="13">
        <v>45422</v>
      </c>
      <c r="AO51" t="s">
        <v>47</v>
      </c>
      <c r="AP51" s="9">
        <v>0</v>
      </c>
      <c r="AQ51" s="3">
        <v>0</v>
      </c>
      <c r="AR51" s="3">
        <v>0</v>
      </c>
    </row>
    <row r="52" spans="1:44" x14ac:dyDescent="0.25">
      <c r="A52" s="1">
        <v>130585</v>
      </c>
      <c r="B52" s="2">
        <v>45229</v>
      </c>
      <c r="C52" t="s">
        <v>105</v>
      </c>
      <c r="D52" t="s">
        <v>65</v>
      </c>
      <c r="E52" s="3">
        <v>91980</v>
      </c>
      <c r="F52" s="3">
        <v>39200</v>
      </c>
      <c r="G52" s="11">
        <v>0</v>
      </c>
      <c r="H52" s="2">
        <v>45065</v>
      </c>
      <c r="I52" s="2">
        <v>45117</v>
      </c>
      <c r="J52">
        <v>13</v>
      </c>
      <c r="K52" s="2">
        <v>45474</v>
      </c>
      <c r="L52" s="2">
        <v>45474</v>
      </c>
      <c r="M52" t="str">
        <f t="shared" si="0"/>
        <v>No</v>
      </c>
      <c r="N52">
        <f t="shared" si="1"/>
        <v>0</v>
      </c>
      <c r="O52" s="11">
        <v>0</v>
      </c>
      <c r="P52" s="11">
        <f>SUMIF([1]Payoffs!A:A,[1]Distribution!A53,[1]Payoffs!AA:AA)</f>
        <v>0</v>
      </c>
      <c r="R52" s="5">
        <v>0.111</v>
      </c>
      <c r="S52" s="5">
        <v>2.5000000000000001E-3</v>
      </c>
      <c r="T52" s="5">
        <v>2.5000000000000001E-3</v>
      </c>
      <c r="U52" s="6">
        <f t="shared" si="2"/>
        <v>0.106</v>
      </c>
      <c r="V52" s="9">
        <v>80209</v>
      </c>
      <c r="W52" s="12">
        <f>SUMIF('[1]Commitment Draws'!A:A,[1]Distribution!A53,'[1]Commitment Draws'!G:G)</f>
        <v>0</v>
      </c>
      <c r="X52" s="12">
        <f t="shared" si="3"/>
        <v>0</v>
      </c>
      <c r="Y52" s="12">
        <v>0</v>
      </c>
      <c r="Z52" s="12">
        <f t="shared" si="4"/>
        <v>0</v>
      </c>
      <c r="AA52" s="7">
        <v>0</v>
      </c>
      <c r="AB52" s="11">
        <f>SUMIF('[1]Transaction Detail'!$D:$D,[1]Distribution!A53,'[1]Transaction Detail'!$H:$H)</f>
        <v>0</v>
      </c>
      <c r="AC52" s="11">
        <f>SUMIF('[1]Transaction Detail'!$D:$D,[1]Distribution!A53,'[1]Transaction Detail'!$I:$I)</f>
        <v>0</v>
      </c>
      <c r="AD52" s="11">
        <f t="shared" si="5"/>
        <v>0</v>
      </c>
      <c r="AE52" s="11">
        <f t="shared" si="6"/>
        <v>0</v>
      </c>
      <c r="AF52" s="11">
        <f t="shared" si="7"/>
        <v>0</v>
      </c>
      <c r="AG52" s="11">
        <f>SUMIF('[1]Servicing Advances - Active'!A:A,[1]Distribution!A53,'[1]Servicing Advances - Active'!B:B)</f>
        <v>0</v>
      </c>
      <c r="AH52" s="2">
        <f>_xlfn.IFNA(VLOOKUP(A52,[1]Payoffs!A:AB,22,FALSE),"")</f>
        <v>45422</v>
      </c>
      <c r="AI52" s="11">
        <f>_xlfn.IFNA(VLOOKUP($A52,[1]Payoffs!$A:$AB,23,FALSE),0)</f>
        <v>80209</v>
      </c>
      <c r="AJ52" s="11">
        <f>_xlfn.IFNA(VLOOKUP($A52,[1]Payoffs!$A:$AB,24,FALSE),0)</f>
        <v>989.24433333333343</v>
      </c>
      <c r="AK52" s="11">
        <f>ROUND(_xlfn.IFNA(VLOOKUP($A52,[1]Payoffs!$A:$AB,19,FALSE),0),2)</f>
        <v>44.56</v>
      </c>
      <c r="AL52" s="11">
        <v>0</v>
      </c>
      <c r="AM52" s="11">
        <f>IF(AB52&lt;&gt;0,Y52+AC52-AF52+O52-AE52+AI52+AJ52-AK52+P52+AL52,O52+AC52+AI52+AJ52-AK52+P52+AL52)+_xlfn.IFNA(VLOOKUP(A52,[1]Payoffs!A:AB,28,FALSE),0)-AG52</f>
        <v>81153.684333333338</v>
      </c>
      <c r="AN52" s="13" t="s">
        <v>52</v>
      </c>
      <c r="AO52" t="s">
        <v>53</v>
      </c>
      <c r="AP52" s="9">
        <v>0</v>
      </c>
      <c r="AQ52" s="3">
        <v>0</v>
      </c>
      <c r="AR52" s="3">
        <v>0</v>
      </c>
    </row>
    <row r="53" spans="1:44" x14ac:dyDescent="0.25">
      <c r="A53" s="1">
        <v>130616</v>
      </c>
      <c r="B53" s="2">
        <v>45229</v>
      </c>
      <c r="C53" t="s">
        <v>106</v>
      </c>
      <c r="D53" t="s">
        <v>65</v>
      </c>
      <c r="E53" s="3">
        <v>172900</v>
      </c>
      <c r="F53" s="3">
        <v>42500</v>
      </c>
      <c r="G53" s="11">
        <v>1000</v>
      </c>
      <c r="H53" s="2">
        <v>45068</v>
      </c>
      <c r="I53" s="2">
        <v>45117</v>
      </c>
      <c r="J53">
        <v>13</v>
      </c>
      <c r="K53" s="2">
        <v>45474</v>
      </c>
      <c r="L53" s="2">
        <v>45474</v>
      </c>
      <c r="M53" t="str">
        <f t="shared" si="0"/>
        <v>No</v>
      </c>
      <c r="N53">
        <f t="shared" si="1"/>
        <v>1</v>
      </c>
      <c r="O53" s="11">
        <v>0</v>
      </c>
      <c r="P53" s="11">
        <f>SUMIF([1]Payoffs!A:A,[1]Distribution!A54,[1]Payoffs!AA:AA)</f>
        <v>0</v>
      </c>
      <c r="R53" s="5">
        <v>0.106</v>
      </c>
      <c r="S53" s="5">
        <v>2.5000000000000001E-3</v>
      </c>
      <c r="T53" s="5">
        <v>2.5000000000000001E-3</v>
      </c>
      <c r="U53" s="6">
        <f t="shared" si="2"/>
        <v>0.10099999999999999</v>
      </c>
      <c r="V53" s="9">
        <v>171900</v>
      </c>
      <c r="W53" s="12">
        <f>SUMIF('[1]Commitment Draws'!A:A,[1]Distribution!A54,'[1]Commitment Draws'!G:G)</f>
        <v>0</v>
      </c>
      <c r="X53" s="12">
        <f t="shared" si="3"/>
        <v>171900</v>
      </c>
      <c r="Y53" s="12">
        <v>3036.9</v>
      </c>
      <c r="Z53" s="12">
        <f t="shared" si="4"/>
        <v>3036.9</v>
      </c>
      <c r="AA53" s="7">
        <v>0</v>
      </c>
      <c r="AB53" s="11">
        <f>SUMIF('[1]Transaction Detail'!$D:$D,[1]Distribution!A54,'[1]Transaction Detail'!$H:$H)</f>
        <v>3036.9</v>
      </c>
      <c r="AC53" s="11">
        <f>SUMIF('[1]Transaction Detail'!$D:$D,[1]Distribution!A54,'[1]Transaction Detail'!$I:$I)</f>
        <v>0</v>
      </c>
      <c r="AD53" s="11">
        <f t="shared" si="5"/>
        <v>71.63</v>
      </c>
      <c r="AE53" s="11">
        <f t="shared" si="6"/>
        <v>71.63</v>
      </c>
      <c r="AF53" s="11">
        <f t="shared" si="7"/>
        <v>71.63</v>
      </c>
      <c r="AG53" s="11">
        <f>SUMIF('[1]Servicing Advances - Active'!A:A,[1]Distribution!A54,'[1]Servicing Advances - Active'!B:B)</f>
        <v>0</v>
      </c>
      <c r="AH53" s="2" t="str">
        <f>_xlfn.IFNA(VLOOKUP(A53,[1]Payoffs!A:AB,22,FALSE),"")</f>
        <v/>
      </c>
      <c r="AI53" s="11">
        <f>_xlfn.IFNA(VLOOKUP($A53,[1]Payoffs!$A:$AB,23,FALSE),0)</f>
        <v>0</v>
      </c>
      <c r="AJ53" s="11">
        <f>_xlfn.IFNA(VLOOKUP($A53,[1]Payoffs!$A:$AB,24,FALSE),0)</f>
        <v>0</v>
      </c>
      <c r="AK53" s="11">
        <f>ROUND(_xlfn.IFNA(VLOOKUP($A53,[1]Payoffs!$A:$AB,19,FALSE),0),2)</f>
        <v>0</v>
      </c>
      <c r="AL53" s="11">
        <v>0</v>
      </c>
      <c r="AM53" s="11">
        <f>IF(AB53&lt;&gt;0,Y53+AC53-AF53+O53-AE53+AI53+AJ53-AK53+P53+AL53,O53+AC53+AI53+AJ53-AK53+P53+AL53)+_xlfn.IFNA(VLOOKUP(A53,[1]Payoffs!A:AB,28,FALSE),0)-AG53</f>
        <v>2893.64</v>
      </c>
      <c r="AN53" s="13">
        <v>45453</v>
      </c>
      <c r="AO53" t="s">
        <v>47</v>
      </c>
      <c r="AP53" s="9">
        <v>0</v>
      </c>
      <c r="AQ53" s="3">
        <v>0</v>
      </c>
      <c r="AR53" s="3">
        <v>0</v>
      </c>
    </row>
    <row r="54" spans="1:44" x14ac:dyDescent="0.25">
      <c r="A54" s="1">
        <v>130449</v>
      </c>
      <c r="B54" s="2">
        <v>45229</v>
      </c>
      <c r="C54" t="s">
        <v>107</v>
      </c>
      <c r="D54" t="s">
        <v>65</v>
      </c>
      <c r="E54" s="3">
        <v>126750</v>
      </c>
      <c r="F54" s="3">
        <v>104950</v>
      </c>
      <c r="G54" s="11">
        <v>1200</v>
      </c>
      <c r="H54" s="2">
        <v>45077</v>
      </c>
      <c r="I54" s="2">
        <v>45117</v>
      </c>
      <c r="J54">
        <v>13</v>
      </c>
      <c r="K54" s="2">
        <v>45474</v>
      </c>
      <c r="L54" s="2">
        <v>45474</v>
      </c>
      <c r="M54" t="str">
        <f t="shared" si="0"/>
        <v>No</v>
      </c>
      <c r="N54">
        <f t="shared" si="1"/>
        <v>1</v>
      </c>
      <c r="O54" s="11">
        <v>0</v>
      </c>
      <c r="P54" s="11">
        <f>SUMIF([1]Payoffs!A:A,[1]Distribution!A55,[1]Payoffs!AA:AA)</f>
        <v>0</v>
      </c>
      <c r="R54" s="5">
        <v>0.12</v>
      </c>
      <c r="S54" s="5">
        <v>2.5000000000000001E-3</v>
      </c>
      <c r="T54" s="5">
        <v>2.5000000000000001E-3</v>
      </c>
      <c r="U54" s="6">
        <f t="shared" si="2"/>
        <v>0.11499999999999999</v>
      </c>
      <c r="V54" s="9">
        <v>125550</v>
      </c>
      <c r="W54" s="12">
        <f>SUMIF('[1]Commitment Draws'!A:A,[1]Distribution!A55,'[1]Commitment Draws'!G:G)</f>
        <v>0</v>
      </c>
      <c r="X54" s="12">
        <f t="shared" si="3"/>
        <v>125550</v>
      </c>
      <c r="Y54" s="12">
        <v>1255.5</v>
      </c>
      <c r="Z54" s="12">
        <f t="shared" si="4"/>
        <v>1255.5</v>
      </c>
      <c r="AA54" s="7">
        <v>0</v>
      </c>
      <c r="AB54" s="11">
        <f>SUMIF('[1]Transaction Detail'!$D:$D,[1]Distribution!A55,'[1]Transaction Detail'!$H:$H)</f>
        <v>1255.5</v>
      </c>
      <c r="AC54" s="11">
        <f>SUMIF('[1]Transaction Detail'!$D:$D,[1]Distribution!A55,'[1]Transaction Detail'!$I:$I)</f>
        <v>0</v>
      </c>
      <c r="AD54" s="11">
        <f t="shared" si="5"/>
        <v>26.16</v>
      </c>
      <c r="AE54" s="11">
        <f t="shared" si="6"/>
        <v>26.16</v>
      </c>
      <c r="AF54" s="11">
        <f t="shared" si="7"/>
        <v>26.16</v>
      </c>
      <c r="AG54" s="11">
        <f>SUMIF('[1]Servicing Advances - Active'!A:A,[1]Distribution!A55,'[1]Servicing Advances - Active'!B:B)</f>
        <v>0</v>
      </c>
      <c r="AH54" s="2" t="str">
        <f>_xlfn.IFNA(VLOOKUP(A54,[1]Payoffs!A:AB,22,FALSE),"")</f>
        <v/>
      </c>
      <c r="AI54" s="11">
        <f>_xlfn.IFNA(VLOOKUP($A54,[1]Payoffs!$A:$AB,23,FALSE),0)</f>
        <v>0</v>
      </c>
      <c r="AJ54" s="11">
        <f>_xlfn.IFNA(VLOOKUP($A54,[1]Payoffs!$A:$AB,24,FALSE),0)</f>
        <v>0</v>
      </c>
      <c r="AK54" s="11">
        <f>ROUND(_xlfn.IFNA(VLOOKUP($A54,[1]Payoffs!$A:$AB,19,FALSE),0),2)</f>
        <v>0</v>
      </c>
      <c r="AL54" s="11">
        <v>0</v>
      </c>
      <c r="AM54" s="11">
        <f>IF(AB54&lt;&gt;0,Y54+AC54-AF54+O54-AE54+AI54+AJ54-AK54+P54+AL54,O54+AC54+AI54+AJ54-AK54+P54+AL54)+_xlfn.IFNA(VLOOKUP(A54,[1]Payoffs!A:AB,28,FALSE),0)-AG54</f>
        <v>1203.1799999999998</v>
      </c>
      <c r="AN54" s="13">
        <v>45453</v>
      </c>
      <c r="AO54" t="s">
        <v>47</v>
      </c>
      <c r="AP54" s="9">
        <v>0</v>
      </c>
      <c r="AQ54" s="3">
        <v>0</v>
      </c>
      <c r="AR54" s="3">
        <v>0</v>
      </c>
    </row>
    <row r="55" spans="1:44" x14ac:dyDescent="0.25">
      <c r="A55" s="1">
        <v>130659</v>
      </c>
      <c r="B55" s="2">
        <v>45229</v>
      </c>
      <c r="C55" t="s">
        <v>108</v>
      </c>
      <c r="D55" t="s">
        <v>65</v>
      </c>
      <c r="E55" s="3">
        <v>146610</v>
      </c>
      <c r="F55" s="3">
        <v>89900</v>
      </c>
      <c r="G55" s="11">
        <v>54050</v>
      </c>
      <c r="H55" s="2">
        <v>45071</v>
      </c>
      <c r="I55" s="2">
        <v>45117</v>
      </c>
      <c r="J55">
        <v>13</v>
      </c>
      <c r="K55" s="2">
        <v>45474</v>
      </c>
      <c r="L55" s="2">
        <v>45474</v>
      </c>
      <c r="M55" t="str">
        <f t="shared" si="0"/>
        <v>No</v>
      </c>
      <c r="N55">
        <f t="shared" si="1"/>
        <v>1</v>
      </c>
      <c r="O55" s="11">
        <v>0</v>
      </c>
      <c r="P55" s="11">
        <f>SUMIF([1]Payoffs!A:A,[1]Distribution!A56,[1]Payoffs!AA:AA)</f>
        <v>0</v>
      </c>
      <c r="R55" s="5">
        <v>0.1095</v>
      </c>
      <c r="S55" s="5">
        <v>2.5000000000000001E-3</v>
      </c>
      <c r="T55" s="5">
        <v>2.5000000000000001E-3</v>
      </c>
      <c r="U55" s="6">
        <f t="shared" si="2"/>
        <v>0.1045</v>
      </c>
      <c r="V55" s="9">
        <v>92560</v>
      </c>
      <c r="W55" s="12">
        <f>SUMIF('[1]Commitment Draws'!A:A,[1]Distribution!A56,'[1]Commitment Draws'!G:G)</f>
        <v>0</v>
      </c>
      <c r="X55" s="12">
        <f t="shared" si="3"/>
        <v>92560</v>
      </c>
      <c r="Y55" s="12">
        <v>844.61</v>
      </c>
      <c r="Z55" s="12">
        <f t="shared" si="4"/>
        <v>844.61</v>
      </c>
      <c r="AA55" s="7">
        <v>0</v>
      </c>
      <c r="AB55" s="11">
        <f>SUMIF('[1]Transaction Detail'!$D:$D,[1]Distribution!A56,'[1]Transaction Detail'!$H:$H)</f>
        <v>844.61</v>
      </c>
      <c r="AC55" s="11">
        <f>SUMIF('[1]Transaction Detail'!$D:$D,[1]Distribution!A56,'[1]Transaction Detail'!$I:$I)</f>
        <v>0</v>
      </c>
      <c r="AD55" s="11">
        <f t="shared" si="5"/>
        <v>19.28</v>
      </c>
      <c r="AE55" s="11">
        <f t="shared" si="6"/>
        <v>19.28</v>
      </c>
      <c r="AF55" s="11">
        <f t="shared" si="7"/>
        <v>19.28</v>
      </c>
      <c r="AG55" s="11">
        <f>SUMIF('[1]Servicing Advances - Active'!A:A,[1]Distribution!A56,'[1]Servicing Advances - Active'!B:B)</f>
        <v>-1407</v>
      </c>
      <c r="AH55" s="2" t="str">
        <f>_xlfn.IFNA(VLOOKUP(A55,[1]Payoffs!A:AB,22,FALSE),"")</f>
        <v/>
      </c>
      <c r="AI55" s="11">
        <f>_xlfn.IFNA(VLOOKUP($A55,[1]Payoffs!$A:$AB,23,FALSE),0)</f>
        <v>0</v>
      </c>
      <c r="AJ55" s="11">
        <f>_xlfn.IFNA(VLOOKUP($A55,[1]Payoffs!$A:$AB,24,FALSE),0)</f>
        <v>0</v>
      </c>
      <c r="AK55" s="11">
        <f>ROUND(_xlfn.IFNA(VLOOKUP($A55,[1]Payoffs!$A:$AB,19,FALSE),0),2)</f>
        <v>0</v>
      </c>
      <c r="AL55" s="11">
        <v>0</v>
      </c>
      <c r="AM55" s="11">
        <f>IF(AB55&lt;&gt;0,Y55+AC55-AF55+O55-AE55+AI55+AJ55-AK55+P55+AL55,O55+AC55+AI55+AJ55-AK55+P55+AL55)+_xlfn.IFNA(VLOOKUP(A55,[1]Payoffs!A:AB,28,FALSE),0)-AG55</f>
        <v>2213.0500000000002</v>
      </c>
      <c r="AN55" s="13">
        <v>45453</v>
      </c>
      <c r="AO55" t="s">
        <v>47</v>
      </c>
      <c r="AP55" s="9">
        <v>0</v>
      </c>
      <c r="AQ55" s="3">
        <v>0</v>
      </c>
      <c r="AR55" s="3">
        <v>0</v>
      </c>
    </row>
    <row r="56" spans="1:44" x14ac:dyDescent="0.25">
      <c r="A56" s="1">
        <v>130662</v>
      </c>
      <c r="B56" s="2">
        <v>45229</v>
      </c>
      <c r="C56" t="s">
        <v>109</v>
      </c>
      <c r="D56" t="s">
        <v>65</v>
      </c>
      <c r="E56" s="3">
        <v>629000</v>
      </c>
      <c r="F56" s="3">
        <v>412769</v>
      </c>
      <c r="G56" s="11">
        <v>57605</v>
      </c>
      <c r="H56" s="2">
        <v>45072</v>
      </c>
      <c r="I56" s="2">
        <v>45117</v>
      </c>
      <c r="J56">
        <v>13</v>
      </c>
      <c r="K56" s="2">
        <v>45474</v>
      </c>
      <c r="L56" s="2">
        <v>45474</v>
      </c>
      <c r="M56" t="str">
        <f t="shared" si="0"/>
        <v>No</v>
      </c>
      <c r="N56">
        <f t="shared" si="1"/>
        <v>1</v>
      </c>
      <c r="O56" s="11">
        <v>0</v>
      </c>
      <c r="P56" s="11">
        <f>SUMIF([1]Payoffs!A:A,[1]Distribution!A57,[1]Payoffs!AA:AA)</f>
        <v>0</v>
      </c>
      <c r="R56" s="5">
        <v>0.12</v>
      </c>
      <c r="S56" s="5">
        <v>2.5000000000000001E-3</v>
      </c>
      <c r="T56" s="5">
        <v>2.5000000000000001E-3</v>
      </c>
      <c r="U56" s="6">
        <f t="shared" si="2"/>
        <v>0.11499999999999999</v>
      </c>
      <c r="V56" s="9">
        <v>571395</v>
      </c>
      <c r="W56" s="12">
        <f>SUMIF('[1]Commitment Draws'!A:A,[1]Distribution!A57,'[1]Commitment Draws'!G:G)</f>
        <v>0</v>
      </c>
      <c r="X56" s="12">
        <f t="shared" si="3"/>
        <v>571395</v>
      </c>
      <c r="Y56" s="12">
        <v>5629.28</v>
      </c>
      <c r="Z56" s="12">
        <f t="shared" si="4"/>
        <v>5629.28</v>
      </c>
      <c r="AA56" s="7">
        <v>0</v>
      </c>
      <c r="AB56" s="11">
        <f>SUMIF('[1]Transaction Detail'!$D:$D,[1]Distribution!A57,'[1]Transaction Detail'!$H:$H)</f>
        <v>5629.28</v>
      </c>
      <c r="AC56" s="11">
        <f>SUMIF('[1]Transaction Detail'!$D:$D,[1]Distribution!A57,'[1]Transaction Detail'!$I:$I)</f>
        <v>0</v>
      </c>
      <c r="AD56" s="11">
        <f t="shared" si="5"/>
        <v>117.28</v>
      </c>
      <c r="AE56" s="11">
        <f t="shared" si="6"/>
        <v>117.28</v>
      </c>
      <c r="AF56" s="11">
        <f t="shared" si="7"/>
        <v>117.28</v>
      </c>
      <c r="AG56" s="11">
        <f>SUMIF('[1]Servicing Advances - Active'!A:A,[1]Distribution!A57,'[1]Servicing Advances - Active'!B:B)</f>
        <v>0</v>
      </c>
      <c r="AH56" s="2" t="str">
        <f>_xlfn.IFNA(VLOOKUP(A56,[1]Payoffs!A:AB,22,FALSE),"")</f>
        <v/>
      </c>
      <c r="AI56" s="11">
        <f>_xlfn.IFNA(VLOOKUP($A56,[1]Payoffs!$A:$AB,23,FALSE),0)</f>
        <v>0</v>
      </c>
      <c r="AJ56" s="11">
        <f>_xlfn.IFNA(VLOOKUP($A56,[1]Payoffs!$A:$AB,24,FALSE),0)</f>
        <v>0</v>
      </c>
      <c r="AK56" s="11">
        <f>ROUND(_xlfn.IFNA(VLOOKUP($A56,[1]Payoffs!$A:$AB,19,FALSE),0),2)</f>
        <v>0</v>
      </c>
      <c r="AL56" s="11">
        <v>0</v>
      </c>
      <c r="AM56" s="11">
        <f>IF(AB56&lt;&gt;0,Y56+AC56-AF56+O56-AE56+AI56+AJ56-AK56+P56+AL56,O56+AC56+AI56+AJ56-AK56+P56+AL56)+_xlfn.IFNA(VLOOKUP(A56,[1]Payoffs!A:AB,28,FALSE),0)-AG56</f>
        <v>5394.72</v>
      </c>
      <c r="AN56" s="13">
        <v>45453</v>
      </c>
      <c r="AO56" t="s">
        <v>47</v>
      </c>
      <c r="AP56" s="9">
        <v>0</v>
      </c>
      <c r="AQ56" s="3">
        <v>0</v>
      </c>
      <c r="AR56" s="3">
        <v>0</v>
      </c>
    </row>
    <row r="57" spans="1:44" x14ac:dyDescent="0.25">
      <c r="A57" s="1">
        <v>130033</v>
      </c>
      <c r="B57" s="2">
        <v>45229</v>
      </c>
      <c r="C57" t="s">
        <v>110</v>
      </c>
      <c r="D57" t="s">
        <v>62</v>
      </c>
      <c r="E57" s="11">
        <v>907445</v>
      </c>
      <c r="F57" s="11">
        <v>235445</v>
      </c>
      <c r="G57" s="11">
        <v>0</v>
      </c>
      <c r="H57" s="2">
        <v>45069</v>
      </c>
      <c r="I57" s="2">
        <v>45117</v>
      </c>
      <c r="J57">
        <v>23</v>
      </c>
      <c r="K57" s="2">
        <v>45809</v>
      </c>
      <c r="L57" s="2">
        <v>45778</v>
      </c>
      <c r="M57" t="str">
        <f t="shared" si="0"/>
        <v>Yes</v>
      </c>
      <c r="N57">
        <f t="shared" si="1"/>
        <v>12</v>
      </c>
      <c r="O57" s="11">
        <v>0</v>
      </c>
      <c r="P57" s="11">
        <f>SUMIF([1]Payoffs!A:A,[1]Distribution!A58,[1]Payoffs!AA:AA)</f>
        <v>0</v>
      </c>
      <c r="R57" s="5">
        <v>0.11199999999999999</v>
      </c>
      <c r="S57" s="5">
        <v>2.5000000000000001E-3</v>
      </c>
      <c r="T57" s="5">
        <v>2.5000000000000001E-3</v>
      </c>
      <c r="U57" s="6">
        <f t="shared" si="2"/>
        <v>0.10699999999999998</v>
      </c>
      <c r="V57" s="9">
        <v>907445</v>
      </c>
      <c r="W57" s="12">
        <f>SUMIF('[1]Commitment Draws'!A:A,[1]Distribution!A58,'[1]Commitment Draws'!G:G)</f>
        <v>0</v>
      </c>
      <c r="X57" s="12">
        <f t="shared" si="3"/>
        <v>907445</v>
      </c>
      <c r="Y57" s="12">
        <v>25408.47</v>
      </c>
      <c r="Z57" s="12">
        <f t="shared" si="4"/>
        <v>25408.47</v>
      </c>
      <c r="AA57" s="12">
        <v>0</v>
      </c>
      <c r="AB57" s="11">
        <f>SUMIF('[1]Transaction Detail'!$D:$D,[1]Distribution!A58,'[1]Transaction Detail'!$H:$H)</f>
        <v>25408.47</v>
      </c>
      <c r="AC57" s="11">
        <f>SUMIF('[1]Transaction Detail'!$D:$D,[1]Distribution!A58,'[1]Transaction Detail'!$I:$I)</f>
        <v>0</v>
      </c>
      <c r="AD57" s="11">
        <f t="shared" si="5"/>
        <v>567.15</v>
      </c>
      <c r="AE57" s="11">
        <f t="shared" si="6"/>
        <v>567.15</v>
      </c>
      <c r="AF57" s="11">
        <f t="shared" si="7"/>
        <v>567.15</v>
      </c>
      <c r="AG57" s="11">
        <f>SUMIF('[1]Servicing Advances - Active'!A:A,[1]Distribution!A58,'[1]Servicing Advances - Active'!B:B)</f>
        <v>-9528</v>
      </c>
      <c r="AH57" s="2" t="str">
        <f>_xlfn.IFNA(VLOOKUP(A57,[1]Payoffs!A:AB,22,FALSE),"")</f>
        <v/>
      </c>
      <c r="AI57" s="11">
        <f>_xlfn.IFNA(VLOOKUP($A57,[1]Payoffs!$A:$AB,23,FALSE),0)</f>
        <v>0</v>
      </c>
      <c r="AJ57" s="11">
        <f>_xlfn.IFNA(VLOOKUP($A57,[1]Payoffs!$A:$AB,24,FALSE),0)</f>
        <v>0</v>
      </c>
      <c r="AK57" s="11">
        <f>ROUND(_xlfn.IFNA(VLOOKUP($A57,[1]Payoffs!$A:$AB,19,FALSE),0),2)</f>
        <v>0</v>
      </c>
      <c r="AL57" s="11">
        <v>0</v>
      </c>
      <c r="AM57" s="11">
        <f>IF(AB57&lt;&gt;0,Y57+AC57-AF57+O57-AE57+AI57+AJ57-AK57+P57+AL57,O57+AC57+AI57+AJ57-AK57+P57+AL57)+_xlfn.IFNA(VLOOKUP(A57,[1]Payoffs!A:AB,28,FALSE),0)-AG57</f>
        <v>33802.17</v>
      </c>
      <c r="AN57" s="13">
        <v>45453</v>
      </c>
      <c r="AO57" t="s">
        <v>47</v>
      </c>
      <c r="AP57" s="9">
        <v>0</v>
      </c>
      <c r="AQ57" s="11">
        <v>0</v>
      </c>
      <c r="AR57" s="11">
        <v>0</v>
      </c>
    </row>
    <row r="58" spans="1:44" x14ac:dyDescent="0.25">
      <c r="A58" s="1">
        <v>130441</v>
      </c>
      <c r="B58" s="2">
        <v>45229</v>
      </c>
      <c r="C58" t="s">
        <v>111</v>
      </c>
      <c r="D58" t="s">
        <v>62</v>
      </c>
      <c r="E58" s="3">
        <v>2112508</v>
      </c>
      <c r="F58" s="3">
        <v>548300</v>
      </c>
      <c r="G58" s="11">
        <v>256893.64</v>
      </c>
      <c r="H58" s="2">
        <v>45072</v>
      </c>
      <c r="I58" s="2">
        <v>45117</v>
      </c>
      <c r="J58">
        <v>36</v>
      </c>
      <c r="K58" s="2">
        <v>46174</v>
      </c>
      <c r="L58" s="2">
        <v>46174</v>
      </c>
      <c r="M58" t="str">
        <f t="shared" si="0"/>
        <v>No</v>
      </c>
      <c r="N58">
        <f t="shared" si="1"/>
        <v>24</v>
      </c>
      <c r="O58" s="11">
        <v>0</v>
      </c>
      <c r="P58" s="11">
        <f>SUMIF([1]Payoffs!A:A,[1]Distribution!A59,[1]Payoffs!AA:AA)</f>
        <v>0</v>
      </c>
      <c r="R58" s="5">
        <v>0.10300000000000001</v>
      </c>
      <c r="S58" s="5">
        <v>2.5000000000000001E-3</v>
      </c>
      <c r="T58" s="5">
        <v>2.5000000000000001E-3</v>
      </c>
      <c r="U58" s="6">
        <f t="shared" si="2"/>
        <v>9.8000000000000004E-2</v>
      </c>
      <c r="V58" s="9">
        <v>1787632.07</v>
      </c>
      <c r="W58" s="12">
        <f>SUMIF('[1]Commitment Draws'!A:A,[1]Distribution!A59,'[1]Commitment Draws'!G:G)</f>
        <v>67982.289999999994</v>
      </c>
      <c r="X58" s="12">
        <f t="shared" si="3"/>
        <v>1855614.36</v>
      </c>
      <c r="Y58" s="12">
        <v>15343.84</v>
      </c>
      <c r="Z58" s="12">
        <f t="shared" si="4"/>
        <v>15343.84</v>
      </c>
      <c r="AA58" s="7">
        <v>0</v>
      </c>
      <c r="AB58" s="11">
        <f>SUMIF('[1]Transaction Detail'!$D:$D,[1]Distribution!A59,'[1]Transaction Detail'!$H:$H)</f>
        <v>15343.84</v>
      </c>
      <c r="AC58" s="11">
        <f>SUMIF('[1]Transaction Detail'!$D:$D,[1]Distribution!A59,'[1]Transaction Detail'!$I:$I)</f>
        <v>0</v>
      </c>
      <c r="AD58" s="11">
        <f t="shared" si="5"/>
        <v>372.42</v>
      </c>
      <c r="AE58" s="11">
        <f t="shared" si="6"/>
        <v>372.42</v>
      </c>
      <c r="AF58" s="11">
        <f t="shared" si="7"/>
        <v>372.42</v>
      </c>
      <c r="AG58" s="11">
        <f>SUMIF('[1]Servicing Advances - Active'!A:A,[1]Distribution!A59,'[1]Servicing Advances - Active'!B:B)</f>
        <v>0</v>
      </c>
      <c r="AH58" s="2" t="str">
        <f>_xlfn.IFNA(VLOOKUP(A58,[1]Payoffs!A:AB,22,FALSE),"")</f>
        <v/>
      </c>
      <c r="AI58" s="11">
        <f>_xlfn.IFNA(VLOOKUP($A58,[1]Payoffs!$A:$AB,23,FALSE),0)</f>
        <v>0</v>
      </c>
      <c r="AJ58" s="11">
        <f>_xlfn.IFNA(VLOOKUP($A58,[1]Payoffs!$A:$AB,24,FALSE),0)</f>
        <v>0</v>
      </c>
      <c r="AK58" s="11">
        <f>ROUND(_xlfn.IFNA(VLOOKUP($A58,[1]Payoffs!$A:$AB,19,FALSE),0),2)</f>
        <v>0</v>
      </c>
      <c r="AL58" s="11">
        <v>0</v>
      </c>
      <c r="AM58" s="11">
        <f>IF(AB58&lt;&gt;0,Y58+AC58-AF58+O58-AE58+AI58+AJ58-AK58+P58+AL58,O58+AC58+AI58+AJ58-AK58+P58+AL58)+_xlfn.IFNA(VLOOKUP(A58,[1]Payoffs!A:AB,28,FALSE),0)-AG58</f>
        <v>14599</v>
      </c>
      <c r="AN58" s="13">
        <v>45453</v>
      </c>
      <c r="AO58" t="s">
        <v>47</v>
      </c>
      <c r="AP58" s="9">
        <v>0</v>
      </c>
      <c r="AQ58" s="3">
        <v>0</v>
      </c>
      <c r="AR58" s="3">
        <v>0</v>
      </c>
    </row>
    <row r="59" spans="1:44" x14ac:dyDescent="0.25">
      <c r="A59" s="1">
        <v>129594</v>
      </c>
      <c r="B59" s="2">
        <v>45229</v>
      </c>
      <c r="C59" t="s">
        <v>112</v>
      </c>
      <c r="D59" t="s">
        <v>62</v>
      </c>
      <c r="E59" s="3">
        <v>1268850</v>
      </c>
      <c r="F59" s="3">
        <v>346800</v>
      </c>
      <c r="G59" s="11">
        <v>53350</v>
      </c>
      <c r="H59" s="2">
        <v>45072</v>
      </c>
      <c r="I59" s="2">
        <v>45117</v>
      </c>
      <c r="J59">
        <v>24</v>
      </c>
      <c r="K59" s="2">
        <v>45809</v>
      </c>
      <c r="L59" s="2">
        <v>45809</v>
      </c>
      <c r="M59" t="str">
        <f t="shared" si="0"/>
        <v>No</v>
      </c>
      <c r="N59">
        <f t="shared" si="1"/>
        <v>12</v>
      </c>
      <c r="O59" s="11">
        <v>0</v>
      </c>
      <c r="P59" s="11">
        <f>SUMIF([1]Payoffs!A:A,[1]Distribution!A60,[1]Payoffs!AA:AA)</f>
        <v>0</v>
      </c>
      <c r="R59" s="5">
        <v>9.8000000000000004E-2</v>
      </c>
      <c r="S59" s="5">
        <v>2.5000000000000001E-3</v>
      </c>
      <c r="T59" s="5">
        <v>2.5000000000000001E-3</v>
      </c>
      <c r="U59" s="6">
        <f t="shared" si="2"/>
        <v>9.2999999999999999E-2</v>
      </c>
      <c r="V59" s="9">
        <v>1165500</v>
      </c>
      <c r="W59" s="12">
        <f>SUMIF('[1]Commitment Draws'!A:A,[1]Distribution!A60,'[1]Commitment Draws'!G:G)</f>
        <v>50000</v>
      </c>
      <c r="X59" s="12">
        <f t="shared" si="3"/>
        <v>1215500</v>
      </c>
      <c r="Y59" s="12">
        <v>9518.25</v>
      </c>
      <c r="Z59" s="12">
        <f t="shared" si="4"/>
        <v>9518.25</v>
      </c>
      <c r="AA59" s="7">
        <v>0</v>
      </c>
      <c r="AB59" s="11">
        <f>SUMIF('[1]Transaction Detail'!$D:$D,[1]Distribution!A60,'[1]Transaction Detail'!$H:$H)</f>
        <v>9518.25</v>
      </c>
      <c r="AC59" s="11">
        <f>SUMIF('[1]Transaction Detail'!$D:$D,[1]Distribution!A60,'[1]Transaction Detail'!$I:$I)</f>
        <v>0</v>
      </c>
      <c r="AD59" s="11">
        <f t="shared" si="5"/>
        <v>242.81</v>
      </c>
      <c r="AE59" s="11">
        <f t="shared" si="6"/>
        <v>242.81</v>
      </c>
      <c r="AF59" s="11">
        <f t="shared" si="7"/>
        <v>242.81</v>
      </c>
      <c r="AG59" s="11">
        <f>SUMIF('[1]Servicing Advances - Active'!A:A,[1]Distribution!A60,'[1]Servicing Advances - Active'!B:B)</f>
        <v>0</v>
      </c>
      <c r="AH59" s="2" t="str">
        <f>_xlfn.IFNA(VLOOKUP(A59,[1]Payoffs!A:AB,22,FALSE),"")</f>
        <v/>
      </c>
      <c r="AI59" s="11">
        <f>_xlfn.IFNA(VLOOKUP($A59,[1]Payoffs!$A:$AB,23,FALSE),0)</f>
        <v>0</v>
      </c>
      <c r="AJ59" s="11">
        <f>_xlfn.IFNA(VLOOKUP($A59,[1]Payoffs!$A:$AB,24,FALSE),0)</f>
        <v>0</v>
      </c>
      <c r="AK59" s="11">
        <f>ROUND(_xlfn.IFNA(VLOOKUP($A59,[1]Payoffs!$A:$AB,19,FALSE),0),2)</f>
        <v>0</v>
      </c>
      <c r="AL59" s="11">
        <v>0</v>
      </c>
      <c r="AM59" s="11">
        <f>IF(AB59&lt;&gt;0,Y59+AC59-AF59+O59-AE59+AI59+AJ59-AK59+P59+AL59,O59+AC59+AI59+AJ59-AK59+P59+AL59)+_xlfn.IFNA(VLOOKUP(A59,[1]Payoffs!A:AB,28,FALSE),0)-AG59</f>
        <v>9032.630000000001</v>
      </c>
      <c r="AN59" s="13">
        <v>45453</v>
      </c>
      <c r="AO59" t="s">
        <v>47</v>
      </c>
      <c r="AP59" s="9">
        <v>0</v>
      </c>
      <c r="AQ59" s="3">
        <v>0</v>
      </c>
      <c r="AR59" s="3">
        <v>0</v>
      </c>
    </row>
    <row r="60" spans="1:44" x14ac:dyDescent="0.25">
      <c r="A60" s="1">
        <v>130185</v>
      </c>
      <c r="B60" s="2">
        <v>45229</v>
      </c>
      <c r="C60" t="s">
        <v>113</v>
      </c>
      <c r="D60" t="s">
        <v>62</v>
      </c>
      <c r="E60" s="3">
        <v>1157100</v>
      </c>
      <c r="F60" s="3">
        <v>403000</v>
      </c>
      <c r="G60" s="11">
        <v>139849.5</v>
      </c>
      <c r="H60" s="2">
        <v>45072</v>
      </c>
      <c r="I60" s="2">
        <v>45117</v>
      </c>
      <c r="J60">
        <v>24</v>
      </c>
      <c r="K60" s="2">
        <v>45809</v>
      </c>
      <c r="L60" s="2">
        <v>45809</v>
      </c>
      <c r="M60" t="str">
        <f t="shared" si="0"/>
        <v>No</v>
      </c>
      <c r="N60">
        <f t="shared" si="1"/>
        <v>12</v>
      </c>
      <c r="O60" s="11">
        <v>0</v>
      </c>
      <c r="P60" s="11">
        <f>SUMIF([1]Payoffs!A:A,[1]Distribution!A61,[1]Payoffs!AA:AA)</f>
        <v>0</v>
      </c>
      <c r="R60" s="5">
        <v>9.4399999999999998E-2</v>
      </c>
      <c r="S60" s="5">
        <v>2.5000000000000001E-3</v>
      </c>
      <c r="T60" s="5">
        <v>2.5000000000000001E-3</v>
      </c>
      <c r="U60" s="6">
        <f t="shared" si="2"/>
        <v>8.9399999999999993E-2</v>
      </c>
      <c r="V60" s="9">
        <v>1005500.5</v>
      </c>
      <c r="W60" s="12">
        <f>SUMIF('[1]Commitment Draws'!A:A,[1]Distribution!A61,'[1]Commitment Draws'!G:G)</f>
        <v>11750</v>
      </c>
      <c r="X60" s="12">
        <f t="shared" si="3"/>
        <v>1017250.5</v>
      </c>
      <c r="Y60" s="12">
        <v>7888.11</v>
      </c>
      <c r="Z60" s="12">
        <f t="shared" si="4"/>
        <v>7888.11</v>
      </c>
      <c r="AA60" s="7">
        <v>0</v>
      </c>
      <c r="AB60" s="11">
        <f>SUMIF('[1]Transaction Detail'!$D:$D,[1]Distribution!A61,'[1]Transaction Detail'!$H:$H)</f>
        <v>7888.11</v>
      </c>
      <c r="AC60" s="11">
        <f>SUMIF('[1]Transaction Detail'!$D:$D,[1]Distribution!A61,'[1]Transaction Detail'!$I:$I)</f>
        <v>0</v>
      </c>
      <c r="AD60" s="11">
        <f t="shared" si="5"/>
        <v>208.9</v>
      </c>
      <c r="AE60" s="11">
        <f t="shared" si="6"/>
        <v>208.9</v>
      </c>
      <c r="AF60" s="11">
        <f t="shared" si="7"/>
        <v>208.9</v>
      </c>
      <c r="AG60" s="11">
        <f>SUMIF('[1]Servicing Advances - Active'!A:A,[1]Distribution!A61,'[1]Servicing Advances - Active'!B:B)</f>
        <v>0</v>
      </c>
      <c r="AH60" s="2" t="str">
        <f>_xlfn.IFNA(VLOOKUP(A60,[1]Payoffs!A:AB,22,FALSE),"")</f>
        <v/>
      </c>
      <c r="AI60" s="11">
        <f>_xlfn.IFNA(VLOOKUP($A60,[1]Payoffs!$A:$AB,23,FALSE),0)</f>
        <v>0</v>
      </c>
      <c r="AJ60" s="11">
        <f>_xlfn.IFNA(VLOOKUP($A60,[1]Payoffs!$A:$AB,24,FALSE),0)</f>
        <v>0</v>
      </c>
      <c r="AK60" s="11">
        <f>ROUND(_xlfn.IFNA(VLOOKUP($A60,[1]Payoffs!$A:$AB,19,FALSE),0),2)</f>
        <v>0</v>
      </c>
      <c r="AL60" s="11">
        <v>0</v>
      </c>
      <c r="AM60" s="11">
        <f>IF(AB60&lt;&gt;0,Y60+AC60-AF60+O60-AE60+AI60+AJ60-AK60+P60+AL60,O60+AC60+AI60+AJ60-AK60+P60+AL60)+_xlfn.IFNA(VLOOKUP(A60,[1]Payoffs!A:AB,28,FALSE),0)-AG60</f>
        <v>7470.31</v>
      </c>
      <c r="AN60" s="13">
        <v>45453</v>
      </c>
      <c r="AO60" t="s">
        <v>47</v>
      </c>
      <c r="AP60" s="9">
        <v>0</v>
      </c>
      <c r="AQ60" s="3">
        <v>0</v>
      </c>
      <c r="AR60" s="3">
        <v>0</v>
      </c>
    </row>
    <row r="61" spans="1:44" x14ac:dyDescent="0.25">
      <c r="A61" s="1">
        <v>131018</v>
      </c>
      <c r="B61" s="2">
        <v>45229</v>
      </c>
      <c r="C61" t="s">
        <v>114</v>
      </c>
      <c r="D61" t="s">
        <v>65</v>
      </c>
      <c r="E61" s="3">
        <v>646110</v>
      </c>
      <c r="F61" s="3">
        <v>138900</v>
      </c>
      <c r="G61" s="11">
        <v>2000</v>
      </c>
      <c r="H61" s="2">
        <v>45077</v>
      </c>
      <c r="I61" s="2">
        <v>45148</v>
      </c>
      <c r="J61">
        <v>13</v>
      </c>
      <c r="K61" s="2">
        <v>45474</v>
      </c>
      <c r="L61" s="2">
        <v>45474</v>
      </c>
      <c r="M61" t="str">
        <f t="shared" si="0"/>
        <v>No</v>
      </c>
      <c r="N61">
        <f t="shared" si="1"/>
        <v>1</v>
      </c>
      <c r="O61" s="11">
        <v>0</v>
      </c>
      <c r="P61" s="11">
        <f>SUMIF([1]Payoffs!A:A,[1]Distribution!A62,[1]Payoffs!AA:AA)</f>
        <v>0</v>
      </c>
      <c r="R61" s="5">
        <v>9.2899999999999996E-2</v>
      </c>
      <c r="S61" s="5">
        <v>2.5000000000000001E-3</v>
      </c>
      <c r="T61" s="5">
        <v>2.5000000000000001E-3</v>
      </c>
      <c r="U61" s="6">
        <f t="shared" si="2"/>
        <v>8.7899999999999992E-2</v>
      </c>
      <c r="V61" s="9">
        <v>644110</v>
      </c>
      <c r="W61" s="12">
        <f>SUMIF('[1]Commitment Draws'!A:A,[1]Distribution!A62,'[1]Commitment Draws'!G:G)</f>
        <v>0</v>
      </c>
      <c r="X61" s="12">
        <f t="shared" si="3"/>
        <v>644110</v>
      </c>
      <c r="Y61" s="12">
        <v>4986.4799999999996</v>
      </c>
      <c r="Z61" s="12">
        <f t="shared" si="4"/>
        <v>4986.4799999999996</v>
      </c>
      <c r="AA61" s="7">
        <v>0</v>
      </c>
      <c r="AB61" s="11">
        <f>SUMIF('[1]Transaction Detail'!$D:$D,[1]Distribution!A62,'[1]Transaction Detail'!$H:$H)</f>
        <v>4986.4799999999996</v>
      </c>
      <c r="AC61" s="11">
        <f>SUMIF('[1]Transaction Detail'!$D:$D,[1]Distribution!A62,'[1]Transaction Detail'!$I:$I)</f>
        <v>0</v>
      </c>
      <c r="AD61" s="11">
        <f t="shared" si="5"/>
        <v>134.19</v>
      </c>
      <c r="AE61" s="11">
        <f t="shared" si="6"/>
        <v>134.19</v>
      </c>
      <c r="AF61" s="11">
        <f t="shared" si="7"/>
        <v>134.19</v>
      </c>
      <c r="AG61" s="11">
        <f>SUMIF('[1]Servicing Advances - Active'!A:A,[1]Distribution!A62,'[1]Servicing Advances - Active'!B:B)</f>
        <v>0</v>
      </c>
      <c r="AH61" s="2" t="str">
        <f>_xlfn.IFNA(VLOOKUP(A61,[1]Payoffs!A:AB,22,FALSE),"")</f>
        <v/>
      </c>
      <c r="AI61" s="11">
        <f>_xlfn.IFNA(VLOOKUP($A61,[1]Payoffs!$A:$AB,23,FALSE),0)</f>
        <v>0</v>
      </c>
      <c r="AJ61" s="11">
        <f>_xlfn.IFNA(VLOOKUP($A61,[1]Payoffs!$A:$AB,24,FALSE),0)</f>
        <v>0</v>
      </c>
      <c r="AK61" s="11">
        <f>ROUND(_xlfn.IFNA(VLOOKUP($A61,[1]Payoffs!$A:$AB,19,FALSE),0),2)</f>
        <v>0</v>
      </c>
      <c r="AL61" s="11">
        <v>0</v>
      </c>
      <c r="AM61" s="11">
        <f>IF(AB61&lt;&gt;0,Y61+AC61-AF61+O61-AE61+AI61+AJ61-AK61+P61+AL61,O61+AC61+AI61+AJ61-AK61+P61+AL61)+_xlfn.IFNA(VLOOKUP(A61,[1]Payoffs!A:AB,28,FALSE),0)-AG61</f>
        <v>4718.1000000000004</v>
      </c>
      <c r="AN61" s="13">
        <v>45453</v>
      </c>
      <c r="AO61" t="s">
        <v>47</v>
      </c>
      <c r="AP61" s="9">
        <v>0</v>
      </c>
      <c r="AQ61" s="3">
        <v>0</v>
      </c>
      <c r="AR61" s="3">
        <v>0</v>
      </c>
    </row>
    <row r="62" spans="1:44" x14ac:dyDescent="0.25">
      <c r="A62" s="1">
        <v>130288</v>
      </c>
      <c r="B62" s="2">
        <v>45229</v>
      </c>
      <c r="C62" t="s">
        <v>115</v>
      </c>
      <c r="D62" t="s">
        <v>65</v>
      </c>
      <c r="E62" s="3">
        <v>526950</v>
      </c>
      <c r="F62" s="3">
        <v>335500</v>
      </c>
      <c r="G62" s="11">
        <v>329500</v>
      </c>
      <c r="H62" s="2">
        <v>45086</v>
      </c>
      <c r="I62" s="2">
        <v>45148</v>
      </c>
      <c r="J62">
        <v>13</v>
      </c>
      <c r="K62" s="2">
        <v>45505</v>
      </c>
      <c r="L62" s="2">
        <v>45505</v>
      </c>
      <c r="M62" t="str">
        <f t="shared" si="0"/>
        <v>No</v>
      </c>
      <c r="N62">
        <f t="shared" si="1"/>
        <v>2</v>
      </c>
      <c r="O62" s="11">
        <v>0</v>
      </c>
      <c r="P62" s="11">
        <f>SUMIF([1]Payoffs!A:A,[1]Distribution!A63,[1]Payoffs!AA:AA)</f>
        <v>0</v>
      </c>
      <c r="R62" s="5">
        <v>0.106</v>
      </c>
      <c r="S62" s="5">
        <v>2.5000000000000001E-3</v>
      </c>
      <c r="T62" s="5">
        <v>2.5000000000000001E-3</v>
      </c>
      <c r="U62" s="6">
        <f t="shared" si="2"/>
        <v>0.10099999999999999</v>
      </c>
      <c r="V62" s="9">
        <v>197450</v>
      </c>
      <c r="W62" s="12">
        <f>SUMIF('[1]Commitment Draws'!A:A,[1]Distribution!A63,'[1]Commitment Draws'!G:G)</f>
        <v>0</v>
      </c>
      <c r="X62" s="12">
        <f t="shared" si="3"/>
        <v>197450</v>
      </c>
      <c r="Y62" s="12">
        <v>1744.14</v>
      </c>
      <c r="Z62" s="12">
        <f t="shared" si="4"/>
        <v>1744.14</v>
      </c>
      <c r="AA62" s="7">
        <v>0</v>
      </c>
      <c r="AB62" s="11">
        <f>SUMIF('[1]Transaction Detail'!$D:$D,[1]Distribution!A63,'[1]Transaction Detail'!$H:$H)</f>
        <v>1744.14</v>
      </c>
      <c r="AC62" s="11">
        <f>SUMIF('[1]Transaction Detail'!$D:$D,[1]Distribution!A63,'[1]Transaction Detail'!$I:$I)</f>
        <v>0</v>
      </c>
      <c r="AD62" s="11">
        <f t="shared" si="5"/>
        <v>41.14</v>
      </c>
      <c r="AE62" s="11">
        <f t="shared" si="6"/>
        <v>41.14</v>
      </c>
      <c r="AF62" s="11">
        <f t="shared" si="7"/>
        <v>41.14</v>
      </c>
      <c r="AG62" s="11">
        <f>SUMIF('[1]Servicing Advances - Active'!A:A,[1]Distribution!A63,'[1]Servicing Advances - Active'!B:B)</f>
        <v>0</v>
      </c>
      <c r="AH62" s="2" t="str">
        <f>_xlfn.IFNA(VLOOKUP(A62,[1]Payoffs!A:AB,22,FALSE),"")</f>
        <v/>
      </c>
      <c r="AI62" s="11">
        <f>_xlfn.IFNA(VLOOKUP($A62,[1]Payoffs!$A:$AB,23,FALSE),0)</f>
        <v>0</v>
      </c>
      <c r="AJ62" s="11">
        <f>_xlfn.IFNA(VLOOKUP($A62,[1]Payoffs!$A:$AB,24,FALSE),0)</f>
        <v>0</v>
      </c>
      <c r="AK62" s="11">
        <f>ROUND(_xlfn.IFNA(VLOOKUP($A62,[1]Payoffs!$A:$AB,19,FALSE),0),2)</f>
        <v>0</v>
      </c>
      <c r="AL62" s="11">
        <v>0</v>
      </c>
      <c r="AM62" s="11">
        <f>IF(AB62&lt;&gt;0,Y62+AC62-AF62+O62-AE62+AI62+AJ62-AK62+P62+AL62,O62+AC62+AI62+AJ62-AK62+P62+AL62)+_xlfn.IFNA(VLOOKUP(A62,[1]Payoffs!A:AB,28,FALSE),0)-AG62</f>
        <v>1661.86</v>
      </c>
      <c r="AN62" s="13">
        <v>45453</v>
      </c>
      <c r="AO62" t="s">
        <v>47</v>
      </c>
      <c r="AP62" s="9">
        <v>0</v>
      </c>
      <c r="AQ62" s="3">
        <v>0</v>
      </c>
      <c r="AR62" s="3">
        <v>0</v>
      </c>
    </row>
    <row r="63" spans="1:44" x14ac:dyDescent="0.25">
      <c r="A63" s="1">
        <v>130641</v>
      </c>
      <c r="B63" s="2">
        <v>45229</v>
      </c>
      <c r="C63" t="s">
        <v>116</v>
      </c>
      <c r="D63" t="s">
        <v>65</v>
      </c>
      <c r="E63" s="3">
        <v>146250</v>
      </c>
      <c r="F63" s="3">
        <v>64150</v>
      </c>
      <c r="G63" s="11">
        <v>16500</v>
      </c>
      <c r="H63" s="2">
        <v>45091</v>
      </c>
      <c r="I63" s="2">
        <v>45148</v>
      </c>
      <c r="J63">
        <v>13</v>
      </c>
      <c r="K63" s="2">
        <v>45505</v>
      </c>
      <c r="L63" s="2">
        <v>45505</v>
      </c>
      <c r="M63" t="str">
        <f t="shared" si="0"/>
        <v>No</v>
      </c>
      <c r="N63">
        <f t="shared" si="1"/>
        <v>4</v>
      </c>
      <c r="O63" s="11">
        <v>0</v>
      </c>
      <c r="P63" s="11">
        <f>SUMIF([1]Payoffs!A:A,[1]Distribution!A64,[1]Payoffs!AA:AA)</f>
        <v>0</v>
      </c>
      <c r="R63" s="5">
        <v>0.1125</v>
      </c>
      <c r="S63" s="5">
        <v>2.5000000000000001E-3</v>
      </c>
      <c r="T63" s="5">
        <v>2.5000000000000001E-3</v>
      </c>
      <c r="U63" s="6">
        <f t="shared" si="2"/>
        <v>0.1075</v>
      </c>
      <c r="V63" s="9">
        <v>129750</v>
      </c>
      <c r="W63" s="12">
        <f>SUMIF('[1]Commitment Draws'!A:A,[1]Distribution!A64,'[1]Commitment Draws'!G:G)</f>
        <v>0</v>
      </c>
      <c r="X63" s="12">
        <f t="shared" si="3"/>
        <v>129750</v>
      </c>
      <c r="Y63" s="12">
        <v>-1093.9100000000001</v>
      </c>
      <c r="Z63" s="12">
        <f t="shared" si="4"/>
        <v>-1093.9100000000001</v>
      </c>
      <c r="AA63" s="7">
        <v>0</v>
      </c>
      <c r="AB63" s="11">
        <f>SUMIF('[1]Transaction Detail'!$D:$D,[1]Distribution!A64,'[1]Transaction Detail'!$H:$H)</f>
        <v>-1093.9100000000001</v>
      </c>
      <c r="AC63" s="11">
        <f>SUMIF('[1]Transaction Detail'!$D:$D,[1]Distribution!A64,'[1]Transaction Detail'!$I:$I)</f>
        <v>0</v>
      </c>
      <c r="AD63" s="11">
        <f t="shared" si="5"/>
        <v>-24.31</v>
      </c>
      <c r="AE63" s="11">
        <f t="shared" si="6"/>
        <v>-24.31</v>
      </c>
      <c r="AF63" s="11">
        <f t="shared" si="7"/>
        <v>-24.31</v>
      </c>
      <c r="AG63" s="11">
        <f>SUMIF('[1]Servicing Advances - Active'!A:A,[1]Distribution!A64,'[1]Servicing Advances - Active'!B:B)</f>
        <v>0</v>
      </c>
      <c r="AH63" s="2" t="str">
        <f>_xlfn.IFNA(VLOOKUP(A63,[1]Payoffs!A:AB,22,FALSE),"")</f>
        <v/>
      </c>
      <c r="AI63" s="11">
        <f>_xlfn.IFNA(VLOOKUP($A63,[1]Payoffs!$A:$AB,23,FALSE),0)</f>
        <v>0</v>
      </c>
      <c r="AJ63" s="11">
        <f>_xlfn.IFNA(VLOOKUP($A63,[1]Payoffs!$A:$AB,24,FALSE),0)</f>
        <v>0</v>
      </c>
      <c r="AK63" s="11">
        <f>ROUND(_xlfn.IFNA(VLOOKUP($A63,[1]Payoffs!$A:$AB,19,FALSE),0),2)</f>
        <v>0</v>
      </c>
      <c r="AL63" s="11">
        <v>0</v>
      </c>
      <c r="AM63" s="11">
        <f>IF(AB63&lt;&gt;0,Y63+AC63-AF63+O63-AE63+AI63+AJ63-AK63+P63+AL63,O63+AC63+AI63+AJ63-AK63+P63+AL63)+_xlfn.IFNA(VLOOKUP(A63,[1]Payoffs!A:AB,28,FALSE),0)-AG63</f>
        <v>-1045.2900000000002</v>
      </c>
      <c r="AN63" s="13">
        <v>45392</v>
      </c>
      <c r="AO63" t="s">
        <v>82</v>
      </c>
      <c r="AP63" s="9">
        <v>0</v>
      </c>
      <c r="AQ63" s="3">
        <v>0</v>
      </c>
      <c r="AR63" s="3">
        <v>0</v>
      </c>
    </row>
    <row r="64" spans="1:44" x14ac:dyDescent="0.25">
      <c r="A64" s="1">
        <v>130695</v>
      </c>
      <c r="B64" s="2">
        <v>45229</v>
      </c>
      <c r="C64" t="s">
        <v>117</v>
      </c>
      <c r="D64" t="s">
        <v>71</v>
      </c>
      <c r="E64" s="3">
        <v>756000</v>
      </c>
      <c r="F64" s="3">
        <v>0</v>
      </c>
      <c r="G64" s="11">
        <v>0</v>
      </c>
      <c r="H64" s="2">
        <v>45082</v>
      </c>
      <c r="I64" s="2">
        <v>45148</v>
      </c>
      <c r="J64">
        <v>13</v>
      </c>
      <c r="K64" s="2">
        <v>45505</v>
      </c>
      <c r="L64" s="2">
        <v>45505</v>
      </c>
      <c r="M64" t="str">
        <f t="shared" si="0"/>
        <v>No</v>
      </c>
      <c r="N64">
        <f t="shared" si="1"/>
        <v>2</v>
      </c>
      <c r="O64" s="11">
        <v>0</v>
      </c>
      <c r="P64" s="11">
        <f>SUMIF([1]Payoffs!A:A,[1]Distribution!A65,[1]Payoffs!AA:AA)</f>
        <v>0</v>
      </c>
      <c r="R64" s="5">
        <v>0.106</v>
      </c>
      <c r="S64" s="5">
        <v>2.5000000000000001E-3</v>
      </c>
      <c r="T64" s="5">
        <v>2.5000000000000001E-3</v>
      </c>
      <c r="U64" s="6">
        <f t="shared" si="2"/>
        <v>0.10099999999999999</v>
      </c>
      <c r="V64" s="9">
        <v>756000</v>
      </c>
      <c r="W64" s="12">
        <f>SUMIF('[1]Commitment Draws'!A:A,[1]Distribution!A65,'[1]Commitment Draws'!G:G)</f>
        <v>0</v>
      </c>
      <c r="X64" s="12">
        <f t="shared" si="3"/>
        <v>756000</v>
      </c>
      <c r="Y64" s="12">
        <v>6678</v>
      </c>
      <c r="Z64" s="12">
        <f t="shared" si="4"/>
        <v>6678</v>
      </c>
      <c r="AA64" s="7">
        <v>0</v>
      </c>
      <c r="AB64" s="11">
        <f>SUMIF('[1]Transaction Detail'!$D:$D,[1]Distribution!A65,'[1]Transaction Detail'!$H:$H)</f>
        <v>6678</v>
      </c>
      <c r="AC64" s="11">
        <f>SUMIF('[1]Transaction Detail'!$D:$D,[1]Distribution!A65,'[1]Transaction Detail'!$I:$I)</f>
        <v>0</v>
      </c>
      <c r="AD64" s="11">
        <f t="shared" si="5"/>
        <v>157.5</v>
      </c>
      <c r="AE64" s="11">
        <f t="shared" si="6"/>
        <v>157.5</v>
      </c>
      <c r="AF64" s="11">
        <f t="shared" si="7"/>
        <v>157.5</v>
      </c>
      <c r="AG64" s="11">
        <f>SUMIF('[1]Servicing Advances - Active'!A:A,[1]Distribution!A65,'[1]Servicing Advances - Active'!B:B)</f>
        <v>0</v>
      </c>
      <c r="AH64" s="2" t="str">
        <f>_xlfn.IFNA(VLOOKUP(A64,[1]Payoffs!A:AB,22,FALSE),"")</f>
        <v/>
      </c>
      <c r="AI64" s="11">
        <f>_xlfn.IFNA(VLOOKUP($A64,[1]Payoffs!$A:$AB,23,FALSE),0)</f>
        <v>0</v>
      </c>
      <c r="AJ64" s="11">
        <f>_xlfn.IFNA(VLOOKUP($A64,[1]Payoffs!$A:$AB,24,FALSE),0)</f>
        <v>0</v>
      </c>
      <c r="AK64" s="11">
        <f>ROUND(_xlfn.IFNA(VLOOKUP($A64,[1]Payoffs!$A:$AB,19,FALSE),0),2)</f>
        <v>0</v>
      </c>
      <c r="AL64" s="11">
        <v>0</v>
      </c>
      <c r="AM64" s="11">
        <f>IF(AB64&lt;&gt;0,Y64+AC64-AF64+O64-AE64+AI64+AJ64-AK64+P64+AL64,O64+AC64+AI64+AJ64-AK64+P64+AL64)+_xlfn.IFNA(VLOOKUP(A64,[1]Payoffs!A:AB,28,FALSE),0)-AG64</f>
        <v>6363</v>
      </c>
      <c r="AN64" s="13">
        <v>45453</v>
      </c>
      <c r="AO64" t="s">
        <v>47</v>
      </c>
      <c r="AP64" s="9">
        <v>0</v>
      </c>
      <c r="AQ64" s="3">
        <v>0</v>
      </c>
      <c r="AR64" s="3">
        <v>0</v>
      </c>
    </row>
    <row r="65" spans="1:44" x14ac:dyDescent="0.25">
      <c r="A65" s="1">
        <v>130809</v>
      </c>
      <c r="B65" s="2">
        <v>45229</v>
      </c>
      <c r="C65" t="s">
        <v>118</v>
      </c>
      <c r="D65" t="s">
        <v>99</v>
      </c>
      <c r="E65" s="3">
        <v>107900</v>
      </c>
      <c r="F65" s="3">
        <v>68850</v>
      </c>
      <c r="G65" s="11">
        <v>68850</v>
      </c>
      <c r="H65" s="2">
        <v>45090</v>
      </c>
      <c r="I65" s="2">
        <v>45148</v>
      </c>
      <c r="J65">
        <v>13</v>
      </c>
      <c r="K65" s="2">
        <v>45505</v>
      </c>
      <c r="L65" s="2">
        <v>45505</v>
      </c>
      <c r="M65" t="str">
        <f t="shared" si="0"/>
        <v>No</v>
      </c>
      <c r="N65">
        <f t="shared" si="1"/>
        <v>2</v>
      </c>
      <c r="O65" s="11">
        <v>0</v>
      </c>
      <c r="P65" s="11">
        <f>SUMIF([1]Payoffs!A:A,[1]Distribution!A66,[1]Payoffs!AA:AA)</f>
        <v>0</v>
      </c>
      <c r="R65" s="5">
        <v>0.13100000000000001</v>
      </c>
      <c r="S65" s="5">
        <v>2.5000000000000001E-3</v>
      </c>
      <c r="T65" s="5">
        <v>2.5000000000000001E-3</v>
      </c>
      <c r="U65" s="6">
        <f t="shared" si="2"/>
        <v>0.126</v>
      </c>
      <c r="V65" s="9">
        <v>107900</v>
      </c>
      <c r="W65" s="12">
        <f>SUMIF('[1]Commitment Draws'!A:A,[1]Distribution!A66,'[1]Commitment Draws'!G:G)</f>
        <v>0</v>
      </c>
      <c r="X65" s="12">
        <f t="shared" si="3"/>
        <v>107900</v>
      </c>
      <c r="Y65" s="12">
        <v>1177.9100000000001</v>
      </c>
      <c r="Z65" s="12">
        <f t="shared" si="4"/>
        <v>1177.9100000000001</v>
      </c>
      <c r="AA65" s="7">
        <v>0</v>
      </c>
      <c r="AB65" s="11">
        <f>SUMIF('[1]Transaction Detail'!$D:$D,[1]Distribution!A66,'[1]Transaction Detail'!$H:$H)</f>
        <v>1177.9100000000001</v>
      </c>
      <c r="AC65" s="11">
        <f>SUMIF('[1]Transaction Detail'!$D:$D,[1]Distribution!A66,'[1]Transaction Detail'!$I:$I)</f>
        <v>0</v>
      </c>
      <c r="AD65" s="11">
        <f t="shared" si="5"/>
        <v>22.48</v>
      </c>
      <c r="AE65" s="11">
        <f t="shared" si="6"/>
        <v>22.48</v>
      </c>
      <c r="AF65" s="11">
        <f t="shared" si="7"/>
        <v>22.48</v>
      </c>
      <c r="AG65" s="11">
        <f>SUMIF('[1]Servicing Advances - Active'!A:A,[1]Distribution!A66,'[1]Servicing Advances - Active'!B:B)</f>
        <v>0</v>
      </c>
      <c r="AH65" s="2" t="str">
        <f>_xlfn.IFNA(VLOOKUP(A65,[1]Payoffs!A:AB,22,FALSE),"")</f>
        <v/>
      </c>
      <c r="AI65" s="11">
        <f>_xlfn.IFNA(VLOOKUP($A65,[1]Payoffs!$A:$AB,23,FALSE),0)</f>
        <v>0</v>
      </c>
      <c r="AJ65" s="11">
        <f>_xlfn.IFNA(VLOOKUP($A65,[1]Payoffs!$A:$AB,24,FALSE),0)</f>
        <v>0</v>
      </c>
      <c r="AK65" s="11">
        <f>ROUND(_xlfn.IFNA(VLOOKUP($A65,[1]Payoffs!$A:$AB,19,FALSE),0),2)</f>
        <v>0</v>
      </c>
      <c r="AL65" s="11">
        <v>0</v>
      </c>
      <c r="AM65" s="11">
        <f>IF(AB65&lt;&gt;0,Y65+AC65-AF65+O65-AE65+AI65+AJ65-AK65+P65+AL65,O65+AC65+AI65+AJ65-AK65+P65+AL65)+_xlfn.IFNA(VLOOKUP(A65,[1]Payoffs!A:AB,28,FALSE),0)-AG65</f>
        <v>1132.95</v>
      </c>
      <c r="AN65" s="13">
        <v>45453</v>
      </c>
      <c r="AO65" t="s">
        <v>47</v>
      </c>
      <c r="AP65" s="9">
        <v>0</v>
      </c>
      <c r="AQ65" s="3">
        <v>0</v>
      </c>
      <c r="AR65" s="3">
        <v>0</v>
      </c>
    </row>
    <row r="66" spans="1:44" x14ac:dyDescent="0.25">
      <c r="A66" s="1">
        <v>130948</v>
      </c>
      <c r="B66" s="2">
        <v>45229</v>
      </c>
      <c r="C66" t="s">
        <v>119</v>
      </c>
      <c r="D66" t="s">
        <v>65</v>
      </c>
      <c r="E66" s="3">
        <v>224140</v>
      </c>
      <c r="F66" s="3">
        <v>89050</v>
      </c>
      <c r="G66" s="11">
        <v>59650</v>
      </c>
      <c r="H66" s="2">
        <v>45089</v>
      </c>
      <c r="I66" s="2">
        <v>45148</v>
      </c>
      <c r="J66">
        <v>13</v>
      </c>
      <c r="K66" s="2">
        <v>45505</v>
      </c>
      <c r="L66" s="2">
        <v>45505</v>
      </c>
      <c r="M66" t="str">
        <f t="shared" ref="M66:M129" si="8">IF(K66 &gt;L66,"Yes","No")</f>
        <v>No</v>
      </c>
      <c r="N66">
        <f t="shared" ref="N66:N129" si="9">IFERROR(DATEDIF(AN66,(K66+9),"M"),0)</f>
        <v>2</v>
      </c>
      <c r="O66" s="11">
        <v>0</v>
      </c>
      <c r="P66" s="11">
        <f>SUMIF([1]Payoffs!A:A,[1]Distribution!A67,[1]Payoffs!AA:AA)</f>
        <v>0</v>
      </c>
      <c r="R66" s="5">
        <v>0.106</v>
      </c>
      <c r="S66" s="5">
        <v>2.5000000000000001E-3</v>
      </c>
      <c r="T66" s="5">
        <v>2.5000000000000001E-3</v>
      </c>
      <c r="U66" s="6">
        <f t="shared" ref="U66:U129" si="10">R66-S66-T66</f>
        <v>0.10099999999999999</v>
      </c>
      <c r="V66" s="9">
        <v>164490</v>
      </c>
      <c r="W66" s="12">
        <f>SUMIF('[1]Commitment Draws'!A:A,[1]Distribution!A67,'[1]Commitment Draws'!G:G)</f>
        <v>0</v>
      </c>
      <c r="X66" s="12">
        <f t="shared" ref="X66:X129" si="11">V66+W66-AC66-AI66</f>
        <v>164490</v>
      </c>
      <c r="Y66" s="12">
        <v>1452.99</v>
      </c>
      <c r="Z66" s="12">
        <f t="shared" ref="Z66:Z129" si="12">Y66</f>
        <v>1452.99</v>
      </c>
      <c r="AA66" s="7">
        <v>0</v>
      </c>
      <c r="AB66" s="11">
        <f>SUMIF('[1]Transaction Detail'!$D:$D,[1]Distribution!A67,'[1]Transaction Detail'!$H:$H)</f>
        <v>1452.99</v>
      </c>
      <c r="AC66" s="11">
        <f>SUMIF('[1]Transaction Detail'!$D:$D,[1]Distribution!A67,'[1]Transaction Detail'!$I:$I)</f>
        <v>0</v>
      </c>
      <c r="AD66" s="11">
        <f t="shared" ref="AD66:AD129" si="13">ROUND(AB66*S66/R66,2)</f>
        <v>34.270000000000003</v>
      </c>
      <c r="AE66" s="11">
        <f t="shared" ref="AE66:AE129" si="14">ROUND(IF(AB66&lt;&gt;0,(Y66*T66/R66),0),2)</f>
        <v>34.270000000000003</v>
      </c>
      <c r="AF66" s="11">
        <f t="shared" ref="AF66:AF129" si="15">ROUND(IF(AB66&lt;&gt;0,Y66*S66/R66),2)</f>
        <v>34.270000000000003</v>
      </c>
      <c r="AG66" s="11">
        <f>SUMIF('[1]Servicing Advances - Active'!A:A,[1]Distribution!A67,'[1]Servicing Advances - Active'!B:B)</f>
        <v>0</v>
      </c>
      <c r="AH66" s="2" t="str">
        <f>_xlfn.IFNA(VLOOKUP(A66,[1]Payoffs!A:AB,22,FALSE),"")</f>
        <v/>
      </c>
      <c r="AI66" s="11">
        <f>_xlfn.IFNA(VLOOKUP($A66,[1]Payoffs!$A:$AB,23,FALSE),0)</f>
        <v>0</v>
      </c>
      <c r="AJ66" s="11">
        <f>_xlfn.IFNA(VLOOKUP($A66,[1]Payoffs!$A:$AB,24,FALSE),0)</f>
        <v>0</v>
      </c>
      <c r="AK66" s="11">
        <f>ROUND(_xlfn.IFNA(VLOOKUP($A66,[1]Payoffs!$A:$AB,19,FALSE),0),2)</f>
        <v>0</v>
      </c>
      <c r="AL66" s="11">
        <v>0</v>
      </c>
      <c r="AM66" s="11">
        <f>IF(AB66&lt;&gt;0,Y66+AC66-AF66+O66-AE66+AI66+AJ66-AK66+P66+AL66,O66+AC66+AI66+AJ66-AK66+P66+AL66)+_xlfn.IFNA(VLOOKUP(A66,[1]Payoffs!A:AB,28,FALSE),0)-AG66</f>
        <v>1384.45</v>
      </c>
      <c r="AN66" s="13">
        <v>45453</v>
      </c>
      <c r="AO66" t="s">
        <v>47</v>
      </c>
      <c r="AP66" s="9">
        <v>0</v>
      </c>
      <c r="AQ66" s="3">
        <v>0</v>
      </c>
      <c r="AR66" s="3">
        <v>0</v>
      </c>
    </row>
    <row r="67" spans="1:44" x14ac:dyDescent="0.25">
      <c r="A67" s="1">
        <v>130693</v>
      </c>
      <c r="B67" s="2">
        <v>45229</v>
      </c>
      <c r="C67" t="s">
        <v>120</v>
      </c>
      <c r="D67" t="s">
        <v>62</v>
      </c>
      <c r="E67" s="3">
        <v>1652299</v>
      </c>
      <c r="F67" s="3">
        <v>550428</v>
      </c>
      <c r="G67" s="11">
        <v>242722.4</v>
      </c>
      <c r="H67" s="2">
        <v>45079</v>
      </c>
      <c r="I67" s="2">
        <v>45148</v>
      </c>
      <c r="J67">
        <v>24</v>
      </c>
      <c r="K67" s="2">
        <v>45839</v>
      </c>
      <c r="L67" s="2">
        <v>45839</v>
      </c>
      <c r="M67" t="str">
        <f t="shared" si="8"/>
        <v>No</v>
      </c>
      <c r="N67">
        <f t="shared" si="9"/>
        <v>13</v>
      </c>
      <c r="O67" s="11">
        <v>0</v>
      </c>
      <c r="P67" s="11">
        <f>SUMIF([1]Payoffs!A:A,[1]Distribution!A68,[1]Payoffs!AA:AA)</f>
        <v>0</v>
      </c>
      <c r="R67" s="5">
        <v>9.9399999999999988E-2</v>
      </c>
      <c r="S67" s="5">
        <v>2.5000000000000001E-3</v>
      </c>
      <c r="T67" s="5">
        <v>2.5000000000000001E-3</v>
      </c>
      <c r="U67" s="6">
        <f t="shared" si="10"/>
        <v>9.4399999999999984E-2</v>
      </c>
      <c r="V67" s="9">
        <v>1336451.25</v>
      </c>
      <c r="W67" s="12">
        <f>SUMIF('[1]Commitment Draws'!A:A,[1]Distribution!A68,'[1]Commitment Draws'!G:G)</f>
        <v>73125.350000000006</v>
      </c>
      <c r="X67" s="12">
        <f t="shared" si="11"/>
        <v>1409576.6</v>
      </c>
      <c r="Y67" s="12">
        <v>11070.27</v>
      </c>
      <c r="Z67" s="12">
        <f t="shared" si="12"/>
        <v>11070.27</v>
      </c>
      <c r="AA67" s="7">
        <v>0</v>
      </c>
      <c r="AB67" s="11">
        <f>SUMIF('[1]Transaction Detail'!$D:$D,[1]Distribution!A68,'[1]Transaction Detail'!$H:$H)</f>
        <v>11070.27</v>
      </c>
      <c r="AC67" s="11">
        <f>SUMIF('[1]Transaction Detail'!$D:$D,[1]Distribution!A68,'[1]Transaction Detail'!$I:$I)</f>
        <v>0</v>
      </c>
      <c r="AD67" s="11">
        <f t="shared" si="13"/>
        <v>278.43</v>
      </c>
      <c r="AE67" s="11">
        <f t="shared" si="14"/>
        <v>278.43</v>
      </c>
      <c r="AF67" s="11">
        <f t="shared" si="15"/>
        <v>278.43</v>
      </c>
      <c r="AG67" s="11">
        <f>SUMIF('[1]Servicing Advances - Active'!A:A,[1]Distribution!A68,'[1]Servicing Advances - Active'!B:B)</f>
        <v>0</v>
      </c>
      <c r="AH67" s="2" t="str">
        <f>_xlfn.IFNA(VLOOKUP(A67,[1]Payoffs!A:AB,22,FALSE),"")</f>
        <v/>
      </c>
      <c r="AI67" s="11">
        <f>_xlfn.IFNA(VLOOKUP($A67,[1]Payoffs!$A:$AB,23,FALSE),0)</f>
        <v>0</v>
      </c>
      <c r="AJ67" s="11">
        <f>_xlfn.IFNA(VLOOKUP($A67,[1]Payoffs!$A:$AB,24,FALSE),0)</f>
        <v>0</v>
      </c>
      <c r="AK67" s="11">
        <f>ROUND(_xlfn.IFNA(VLOOKUP($A67,[1]Payoffs!$A:$AB,19,FALSE),0),2)</f>
        <v>0</v>
      </c>
      <c r="AL67" s="11">
        <v>0</v>
      </c>
      <c r="AM67" s="11">
        <f>IF(AB67&lt;&gt;0,Y67+AC67-AF67+O67-AE67+AI67+AJ67-AK67+P67+AL67,O67+AC67+AI67+AJ67-AK67+P67+AL67)+_xlfn.IFNA(VLOOKUP(A67,[1]Payoffs!A:AB,28,FALSE),0)-AG67</f>
        <v>10513.41</v>
      </c>
      <c r="AN67" s="13">
        <v>45453</v>
      </c>
      <c r="AO67" t="s">
        <v>47</v>
      </c>
      <c r="AP67" s="9">
        <v>0</v>
      </c>
      <c r="AQ67" s="3">
        <v>0</v>
      </c>
      <c r="AR67" s="3">
        <v>0</v>
      </c>
    </row>
    <row r="68" spans="1:44" x14ac:dyDescent="0.25">
      <c r="A68" s="1">
        <v>127883</v>
      </c>
      <c r="B68" s="2">
        <v>45229</v>
      </c>
      <c r="C68" t="s">
        <v>121</v>
      </c>
      <c r="D68" t="s">
        <v>62</v>
      </c>
      <c r="E68" s="3">
        <v>2955729</v>
      </c>
      <c r="F68" s="3">
        <v>440972</v>
      </c>
      <c r="G68" s="11">
        <v>0</v>
      </c>
      <c r="H68" s="2">
        <v>45091</v>
      </c>
      <c r="I68" s="2">
        <v>45148</v>
      </c>
      <c r="J68">
        <v>24</v>
      </c>
      <c r="K68" s="2">
        <v>45839</v>
      </c>
      <c r="L68" s="2">
        <v>45839</v>
      </c>
      <c r="M68" t="str">
        <f t="shared" si="8"/>
        <v>No</v>
      </c>
      <c r="N68">
        <f t="shared" si="9"/>
        <v>13</v>
      </c>
      <c r="O68" s="11">
        <v>0</v>
      </c>
      <c r="P68" s="11">
        <f>SUMIF([1]Payoffs!A:A,[1]Distribution!A69,[1]Payoffs!AA:AA)</f>
        <v>0</v>
      </c>
      <c r="R68" s="5">
        <v>9.443E-2</v>
      </c>
      <c r="S68" s="5">
        <v>2.5000000000000001E-3</v>
      </c>
      <c r="T68" s="5">
        <v>2.5000000000000001E-3</v>
      </c>
      <c r="U68" s="6">
        <f t="shared" si="10"/>
        <v>8.9429999999999996E-2</v>
      </c>
      <c r="V68" s="9">
        <v>2888320.5</v>
      </c>
      <c r="W68" s="12">
        <f>SUMIF('[1]Commitment Draws'!A:A,[1]Distribution!A69,'[1]Commitment Draws'!G:G)</f>
        <v>67408.5</v>
      </c>
      <c r="X68" s="12">
        <f t="shared" si="11"/>
        <v>2955729</v>
      </c>
      <c r="Y68" s="12">
        <v>22728.68</v>
      </c>
      <c r="Z68" s="12">
        <f t="shared" si="12"/>
        <v>22728.68</v>
      </c>
      <c r="AA68" s="7">
        <v>0</v>
      </c>
      <c r="AB68" s="11">
        <f>SUMIF('[1]Transaction Detail'!$D:$D,[1]Distribution!A69,'[1]Transaction Detail'!$H:$H)</f>
        <v>22728.68</v>
      </c>
      <c r="AC68" s="11">
        <f>SUMIF('[1]Transaction Detail'!$D:$D,[1]Distribution!A69,'[1]Transaction Detail'!$I:$I)</f>
        <v>0</v>
      </c>
      <c r="AD68" s="11">
        <f t="shared" si="13"/>
        <v>601.73</v>
      </c>
      <c r="AE68" s="11">
        <f t="shared" si="14"/>
        <v>601.73</v>
      </c>
      <c r="AF68" s="11">
        <f t="shared" si="15"/>
        <v>601.73</v>
      </c>
      <c r="AG68" s="11">
        <f>SUMIF('[1]Servicing Advances - Active'!A:A,[1]Distribution!A69,'[1]Servicing Advances - Active'!B:B)</f>
        <v>0</v>
      </c>
      <c r="AH68" s="2" t="str">
        <f>_xlfn.IFNA(VLOOKUP(A68,[1]Payoffs!A:AB,22,FALSE),"")</f>
        <v/>
      </c>
      <c r="AI68" s="11">
        <f>_xlfn.IFNA(VLOOKUP($A68,[1]Payoffs!$A:$AB,23,FALSE),0)</f>
        <v>0</v>
      </c>
      <c r="AJ68" s="11">
        <f>_xlfn.IFNA(VLOOKUP($A68,[1]Payoffs!$A:$AB,24,FALSE),0)</f>
        <v>0</v>
      </c>
      <c r="AK68" s="11">
        <f>ROUND(_xlfn.IFNA(VLOOKUP($A68,[1]Payoffs!$A:$AB,19,FALSE),0),2)</f>
        <v>0</v>
      </c>
      <c r="AL68" s="11">
        <v>0</v>
      </c>
      <c r="AM68" s="11">
        <f>IF(AB68&lt;&gt;0,Y68+AC68-AF68+O68-AE68+AI68+AJ68-AK68+P68+AL68,O68+AC68+AI68+AJ68-AK68+P68+AL68)+_xlfn.IFNA(VLOOKUP(A68,[1]Payoffs!A:AB,28,FALSE),0)-AG68</f>
        <v>21525.22</v>
      </c>
      <c r="AN68" s="13">
        <v>45453</v>
      </c>
      <c r="AO68" t="s">
        <v>47</v>
      </c>
      <c r="AP68" s="9">
        <v>0</v>
      </c>
      <c r="AQ68" s="3">
        <v>0</v>
      </c>
      <c r="AR68" s="3">
        <v>0</v>
      </c>
    </row>
    <row r="69" spans="1:44" x14ac:dyDescent="0.25">
      <c r="A69" s="1">
        <v>130812</v>
      </c>
      <c r="B69" s="2">
        <v>45229</v>
      </c>
      <c r="C69" t="s">
        <v>122</v>
      </c>
      <c r="D69" t="s">
        <v>62</v>
      </c>
      <c r="E69" s="3">
        <v>6930000</v>
      </c>
      <c r="F69" s="3">
        <v>412500</v>
      </c>
      <c r="G69" s="11">
        <v>185200</v>
      </c>
      <c r="H69" s="2">
        <v>45089</v>
      </c>
      <c r="I69" s="2">
        <v>45148</v>
      </c>
      <c r="J69">
        <v>24</v>
      </c>
      <c r="K69" s="2">
        <v>45839</v>
      </c>
      <c r="L69" s="2">
        <v>45839</v>
      </c>
      <c r="M69" t="str">
        <f t="shared" si="8"/>
        <v>No</v>
      </c>
      <c r="N69">
        <f t="shared" si="9"/>
        <v>13</v>
      </c>
      <c r="O69" s="11">
        <v>0</v>
      </c>
      <c r="P69" s="11">
        <f>SUMIF([1]Payoffs!A:A,[1]Distribution!A70,[1]Payoffs!AA:AA)</f>
        <v>0</v>
      </c>
      <c r="R69" s="5">
        <v>9.1999999999999998E-2</v>
      </c>
      <c r="S69" s="5">
        <v>2.5000000000000001E-3</v>
      </c>
      <c r="T69" s="5">
        <v>2.5000000000000001E-3</v>
      </c>
      <c r="U69" s="6">
        <f t="shared" si="10"/>
        <v>8.6999999999999994E-2</v>
      </c>
      <c r="V69" s="9">
        <v>6744800</v>
      </c>
      <c r="W69" s="12">
        <f>SUMIF('[1]Commitment Draws'!A:A,[1]Distribution!A70,'[1]Commitment Draws'!G:G)</f>
        <v>0</v>
      </c>
      <c r="X69" s="12">
        <f t="shared" si="11"/>
        <v>6744800</v>
      </c>
      <c r="Y69" s="12">
        <v>51710.13</v>
      </c>
      <c r="Z69" s="12">
        <f t="shared" si="12"/>
        <v>51710.13</v>
      </c>
      <c r="AA69" s="7">
        <v>0</v>
      </c>
      <c r="AB69" s="11">
        <f>SUMIF('[1]Transaction Detail'!$D:$D,[1]Distribution!A70,'[1]Transaction Detail'!$H:$H)</f>
        <v>51710.13</v>
      </c>
      <c r="AC69" s="11">
        <f>SUMIF('[1]Transaction Detail'!$D:$D,[1]Distribution!A70,'[1]Transaction Detail'!$I:$I)</f>
        <v>0</v>
      </c>
      <c r="AD69" s="11">
        <f t="shared" si="13"/>
        <v>1405.17</v>
      </c>
      <c r="AE69" s="11">
        <f t="shared" si="14"/>
        <v>1405.17</v>
      </c>
      <c r="AF69" s="11">
        <f t="shared" si="15"/>
        <v>1405.17</v>
      </c>
      <c r="AG69" s="11">
        <f>SUMIF('[1]Servicing Advances - Active'!A:A,[1]Distribution!A70,'[1]Servicing Advances - Active'!B:B)</f>
        <v>0</v>
      </c>
      <c r="AH69" s="2" t="str">
        <f>_xlfn.IFNA(VLOOKUP(A69,[1]Payoffs!A:AB,22,FALSE),"")</f>
        <v/>
      </c>
      <c r="AI69" s="11">
        <f>_xlfn.IFNA(VLOOKUP($A69,[1]Payoffs!$A:$AB,23,FALSE),0)</f>
        <v>0</v>
      </c>
      <c r="AJ69" s="11">
        <f>_xlfn.IFNA(VLOOKUP($A69,[1]Payoffs!$A:$AB,24,FALSE),0)</f>
        <v>0</v>
      </c>
      <c r="AK69" s="11">
        <f>ROUND(_xlfn.IFNA(VLOOKUP($A69,[1]Payoffs!$A:$AB,19,FALSE),0),2)</f>
        <v>0</v>
      </c>
      <c r="AL69" s="11">
        <v>0</v>
      </c>
      <c r="AM69" s="11">
        <f>IF(AB69&lt;&gt;0,Y69+AC69-AF69+O69-AE69+AI69+AJ69-AK69+P69+AL69,O69+AC69+AI69+AJ69-AK69+P69+AL69)+_xlfn.IFNA(VLOOKUP(A69,[1]Payoffs!A:AB,28,FALSE),0)-AG69</f>
        <v>48899.79</v>
      </c>
      <c r="AN69" s="13">
        <v>45453</v>
      </c>
      <c r="AO69" t="s">
        <v>47</v>
      </c>
      <c r="AP69" s="9">
        <v>0</v>
      </c>
      <c r="AQ69" s="3">
        <v>0</v>
      </c>
      <c r="AR69" s="3">
        <v>0</v>
      </c>
    </row>
    <row r="70" spans="1:44" x14ac:dyDescent="0.25">
      <c r="A70" s="1">
        <v>131179</v>
      </c>
      <c r="B70" s="2">
        <v>45229</v>
      </c>
      <c r="C70" t="s">
        <v>123</v>
      </c>
      <c r="D70" t="s">
        <v>62</v>
      </c>
      <c r="E70" s="3">
        <v>1650000</v>
      </c>
      <c r="F70" s="3">
        <v>342000</v>
      </c>
      <c r="G70" s="11">
        <v>214722</v>
      </c>
      <c r="H70" s="2">
        <v>45089</v>
      </c>
      <c r="I70" s="2">
        <v>45148</v>
      </c>
      <c r="J70">
        <v>24</v>
      </c>
      <c r="K70" s="2">
        <v>45839</v>
      </c>
      <c r="L70" s="2">
        <v>45839</v>
      </c>
      <c r="M70" t="str">
        <f t="shared" si="8"/>
        <v>No</v>
      </c>
      <c r="N70">
        <f t="shared" si="9"/>
        <v>13</v>
      </c>
      <c r="O70" s="11">
        <v>0</v>
      </c>
      <c r="P70" s="11">
        <f>SUMIF([1]Payoffs!A:A,[1]Distribution!A71,[1]Payoffs!AA:AA)</f>
        <v>0</v>
      </c>
      <c r="R70" s="5">
        <v>0.10203</v>
      </c>
      <c r="S70" s="5">
        <v>2.5000000000000001E-3</v>
      </c>
      <c r="T70" s="5">
        <v>2.5000000000000001E-3</v>
      </c>
      <c r="U70" s="6">
        <f t="shared" si="10"/>
        <v>9.7029999999999991E-2</v>
      </c>
      <c r="V70" s="9">
        <v>1435278</v>
      </c>
      <c r="W70" s="12">
        <f>SUMIF('[1]Commitment Draws'!A:A,[1]Distribution!A71,'[1]Commitment Draws'!G:G)</f>
        <v>0</v>
      </c>
      <c r="X70" s="12">
        <f t="shared" si="11"/>
        <v>1435278</v>
      </c>
      <c r="Y70" s="12">
        <v>12171.99</v>
      </c>
      <c r="Z70" s="12">
        <f t="shared" si="12"/>
        <v>12171.99</v>
      </c>
      <c r="AA70" s="7">
        <v>0</v>
      </c>
      <c r="AB70" s="11">
        <f>SUMIF('[1]Transaction Detail'!$D:$D,[1]Distribution!A71,'[1]Transaction Detail'!$H:$H)</f>
        <v>12171.99</v>
      </c>
      <c r="AC70" s="11">
        <f>SUMIF('[1]Transaction Detail'!$D:$D,[1]Distribution!A71,'[1]Transaction Detail'!$I:$I)</f>
        <v>0</v>
      </c>
      <c r="AD70" s="11">
        <f t="shared" si="13"/>
        <v>298.25</v>
      </c>
      <c r="AE70" s="11">
        <f t="shared" si="14"/>
        <v>298.25</v>
      </c>
      <c r="AF70" s="11">
        <f t="shared" si="15"/>
        <v>298.25</v>
      </c>
      <c r="AG70" s="11">
        <f>SUMIF('[1]Servicing Advances - Active'!A:A,[1]Distribution!A71,'[1]Servicing Advances - Active'!B:B)</f>
        <v>0</v>
      </c>
      <c r="AH70" s="2" t="str">
        <f>_xlfn.IFNA(VLOOKUP(A70,[1]Payoffs!A:AB,22,FALSE),"")</f>
        <v/>
      </c>
      <c r="AI70" s="11">
        <f>_xlfn.IFNA(VLOOKUP($A70,[1]Payoffs!$A:$AB,23,FALSE),0)</f>
        <v>0</v>
      </c>
      <c r="AJ70" s="11">
        <f>_xlfn.IFNA(VLOOKUP($A70,[1]Payoffs!$A:$AB,24,FALSE),0)</f>
        <v>0</v>
      </c>
      <c r="AK70" s="11">
        <f>ROUND(_xlfn.IFNA(VLOOKUP($A70,[1]Payoffs!$A:$AB,19,FALSE),0),2)</f>
        <v>0</v>
      </c>
      <c r="AL70" s="11">
        <v>0</v>
      </c>
      <c r="AM70" s="11">
        <f>IF(AB70&lt;&gt;0,Y70+AC70-AF70+O70-AE70+AI70+AJ70-AK70+P70+AL70,O70+AC70+AI70+AJ70-AK70+P70+AL70)+_xlfn.IFNA(VLOOKUP(A70,[1]Payoffs!A:AB,28,FALSE),0)-AG70</f>
        <v>11575.49</v>
      </c>
      <c r="AN70" s="13">
        <v>45453</v>
      </c>
      <c r="AO70" t="s">
        <v>47</v>
      </c>
      <c r="AP70" s="9">
        <v>0</v>
      </c>
      <c r="AQ70" s="3">
        <v>0</v>
      </c>
      <c r="AR70" s="3">
        <v>0</v>
      </c>
    </row>
    <row r="71" spans="1:44" x14ac:dyDescent="0.25">
      <c r="A71" s="1">
        <v>130748</v>
      </c>
      <c r="B71" s="2">
        <v>45229</v>
      </c>
      <c r="C71" t="s">
        <v>124</v>
      </c>
      <c r="D71" t="s">
        <v>62</v>
      </c>
      <c r="E71" s="3">
        <v>2570990</v>
      </c>
      <c r="F71" s="3">
        <v>1427987</v>
      </c>
      <c r="G71" s="11">
        <v>845077.84</v>
      </c>
      <c r="H71" s="2">
        <v>45089</v>
      </c>
      <c r="I71" s="2">
        <v>45148</v>
      </c>
      <c r="J71">
        <v>24</v>
      </c>
      <c r="K71" s="2">
        <v>45839</v>
      </c>
      <c r="L71" s="2">
        <v>45839</v>
      </c>
      <c r="M71" t="str">
        <f t="shared" si="8"/>
        <v>No</v>
      </c>
      <c r="N71">
        <f t="shared" si="9"/>
        <v>13</v>
      </c>
      <c r="O71" s="11">
        <v>0</v>
      </c>
      <c r="P71" s="11">
        <f>SUMIF([1]Payoffs!A:A,[1]Distribution!A72,[1]Payoffs!AA:AA)</f>
        <v>0</v>
      </c>
      <c r="R71" s="5">
        <v>0.10443</v>
      </c>
      <c r="S71" s="5">
        <v>2.5000000000000001E-3</v>
      </c>
      <c r="T71" s="5">
        <v>2.5000000000000001E-3</v>
      </c>
      <c r="U71" s="6">
        <f t="shared" si="10"/>
        <v>9.9429999999999991E-2</v>
      </c>
      <c r="V71" s="9">
        <v>1671443.27</v>
      </c>
      <c r="W71" s="12">
        <f>SUMIF('[1]Commitment Draws'!A:A,[1]Distribution!A72,'[1]Commitment Draws'!G:G)</f>
        <v>54468.89</v>
      </c>
      <c r="X71" s="12">
        <f t="shared" si="11"/>
        <v>1725912.16</v>
      </c>
      <c r="Y71" s="12">
        <v>14545.74</v>
      </c>
      <c r="Z71" s="12">
        <f t="shared" si="12"/>
        <v>14545.74</v>
      </c>
      <c r="AA71" s="7">
        <v>0</v>
      </c>
      <c r="AB71" s="11">
        <f>SUMIF('[1]Transaction Detail'!$D:$D,[1]Distribution!A72,'[1]Transaction Detail'!$H:$H)</f>
        <v>14545.74</v>
      </c>
      <c r="AC71" s="11">
        <f>SUMIF('[1]Transaction Detail'!$D:$D,[1]Distribution!A72,'[1]Transaction Detail'!$I:$I)</f>
        <v>0</v>
      </c>
      <c r="AD71" s="11">
        <f t="shared" si="13"/>
        <v>348.22</v>
      </c>
      <c r="AE71" s="11">
        <f t="shared" si="14"/>
        <v>348.22</v>
      </c>
      <c r="AF71" s="11">
        <f t="shared" si="15"/>
        <v>348.22</v>
      </c>
      <c r="AG71" s="11">
        <f>SUMIF('[1]Servicing Advances - Active'!A:A,[1]Distribution!A72,'[1]Servicing Advances - Active'!B:B)</f>
        <v>0</v>
      </c>
      <c r="AH71" s="2" t="str">
        <f>_xlfn.IFNA(VLOOKUP(A71,[1]Payoffs!A:AB,22,FALSE),"")</f>
        <v/>
      </c>
      <c r="AI71" s="11">
        <f>_xlfn.IFNA(VLOOKUP($A71,[1]Payoffs!$A:$AB,23,FALSE),0)</f>
        <v>0</v>
      </c>
      <c r="AJ71" s="11">
        <f>_xlfn.IFNA(VLOOKUP($A71,[1]Payoffs!$A:$AB,24,FALSE),0)</f>
        <v>0</v>
      </c>
      <c r="AK71" s="11">
        <f>ROUND(_xlfn.IFNA(VLOOKUP($A71,[1]Payoffs!$A:$AB,19,FALSE),0),2)</f>
        <v>0</v>
      </c>
      <c r="AL71" s="11">
        <v>0</v>
      </c>
      <c r="AM71" s="11">
        <f>IF(AB71&lt;&gt;0,Y71+AC71-AF71+O71-AE71+AI71+AJ71-AK71+P71+AL71,O71+AC71+AI71+AJ71-AK71+P71+AL71)+_xlfn.IFNA(VLOOKUP(A71,[1]Payoffs!A:AB,28,FALSE),0)-AG71</f>
        <v>13849.300000000001</v>
      </c>
      <c r="AN71" s="13">
        <v>45453</v>
      </c>
      <c r="AO71" t="s">
        <v>47</v>
      </c>
      <c r="AP71" s="9">
        <v>0</v>
      </c>
      <c r="AQ71" s="3">
        <v>0</v>
      </c>
      <c r="AR71" s="3">
        <v>0</v>
      </c>
    </row>
    <row r="72" spans="1:44" x14ac:dyDescent="0.25">
      <c r="A72" s="1">
        <v>130903</v>
      </c>
      <c r="B72" s="2">
        <v>45229</v>
      </c>
      <c r="C72" t="s">
        <v>125</v>
      </c>
      <c r="D72" t="s">
        <v>62</v>
      </c>
      <c r="E72" s="3">
        <v>1550000</v>
      </c>
      <c r="F72" s="3">
        <v>261685</v>
      </c>
      <c r="G72" s="11">
        <v>32702.1</v>
      </c>
      <c r="H72" s="2">
        <v>45091</v>
      </c>
      <c r="I72" s="2">
        <v>45148</v>
      </c>
      <c r="J72">
        <v>24</v>
      </c>
      <c r="K72" s="2">
        <v>45839</v>
      </c>
      <c r="L72" s="2">
        <v>45839</v>
      </c>
      <c r="M72" t="str">
        <f t="shared" si="8"/>
        <v>No</v>
      </c>
      <c r="N72">
        <f t="shared" si="9"/>
        <v>15</v>
      </c>
      <c r="O72" s="11">
        <v>0</v>
      </c>
      <c r="P72" s="11">
        <f>SUMIF([1]Payoffs!A:A,[1]Distribution!A73,[1]Payoffs!AA:AA)</f>
        <v>0</v>
      </c>
      <c r="R72" s="5">
        <v>0.10189999999999999</v>
      </c>
      <c r="S72" s="5">
        <v>2.5000000000000001E-3</v>
      </c>
      <c r="T72" s="5">
        <v>2.5000000000000001E-3</v>
      </c>
      <c r="U72" s="6">
        <f t="shared" si="10"/>
        <v>9.6899999999999986E-2</v>
      </c>
      <c r="V72" s="9">
        <v>1517297.9000000001</v>
      </c>
      <c r="W72" s="12">
        <f>SUMIF('[1]Commitment Draws'!A:A,[1]Distribution!A73,'[1]Commitment Draws'!G:G)</f>
        <v>0</v>
      </c>
      <c r="X72" s="12">
        <f t="shared" si="11"/>
        <v>1517297.9000000001</v>
      </c>
      <c r="Y72" s="12">
        <v>0</v>
      </c>
      <c r="Z72" s="12">
        <f t="shared" si="12"/>
        <v>0</v>
      </c>
      <c r="AA72" s="7">
        <v>0</v>
      </c>
      <c r="AB72" s="11">
        <f>SUMIF('[1]Transaction Detail'!$D:$D,[1]Distribution!A73,'[1]Transaction Detail'!$H:$H)</f>
        <v>0</v>
      </c>
      <c r="AC72" s="11">
        <f>SUMIF('[1]Transaction Detail'!$D:$D,[1]Distribution!A73,'[1]Transaction Detail'!$I:$I)</f>
        <v>0</v>
      </c>
      <c r="AD72" s="11">
        <f t="shared" si="13"/>
        <v>0</v>
      </c>
      <c r="AE72" s="11">
        <f t="shared" si="14"/>
        <v>0</v>
      </c>
      <c r="AF72" s="11">
        <f t="shared" si="15"/>
        <v>0</v>
      </c>
      <c r="AG72" s="11">
        <f>SUMIF('[1]Servicing Advances - Active'!A:A,[1]Distribution!A73,'[1]Servicing Advances - Active'!B:B)</f>
        <v>-14880</v>
      </c>
      <c r="AH72" s="2" t="str">
        <f>_xlfn.IFNA(VLOOKUP(A72,[1]Payoffs!A:AB,22,FALSE),"")</f>
        <v/>
      </c>
      <c r="AI72" s="11">
        <f>_xlfn.IFNA(VLOOKUP($A72,[1]Payoffs!$A:$AB,23,FALSE),0)</f>
        <v>0</v>
      </c>
      <c r="AJ72" s="11">
        <f>_xlfn.IFNA(VLOOKUP($A72,[1]Payoffs!$A:$AB,24,FALSE),0)</f>
        <v>0</v>
      </c>
      <c r="AK72" s="11">
        <f>ROUND(_xlfn.IFNA(VLOOKUP($A72,[1]Payoffs!$A:$AB,19,FALSE),0),2)</f>
        <v>0</v>
      </c>
      <c r="AL72" s="11">
        <v>0</v>
      </c>
      <c r="AM72" s="11">
        <f>IF(AB72&lt;&gt;0,Y72+AC72-AF72+O72-AE72+AI72+AJ72-AK72+P72+AL72,O72+AC72+AI72+AJ72-AK72+P72+AL72)+_xlfn.IFNA(VLOOKUP(A72,[1]Payoffs!A:AB,28,FALSE),0)-AG72</f>
        <v>14880</v>
      </c>
      <c r="AN72" s="13">
        <v>45392</v>
      </c>
      <c r="AO72" t="s">
        <v>82</v>
      </c>
      <c r="AP72" s="9">
        <v>0</v>
      </c>
      <c r="AQ72" s="3">
        <v>0</v>
      </c>
      <c r="AR72" s="3">
        <v>0</v>
      </c>
    </row>
    <row r="73" spans="1:44" x14ac:dyDescent="0.25">
      <c r="A73" s="1">
        <v>129509</v>
      </c>
      <c r="B73" s="2">
        <v>45229</v>
      </c>
      <c r="C73" t="s">
        <v>126</v>
      </c>
      <c r="D73" t="s">
        <v>65</v>
      </c>
      <c r="E73" s="3">
        <v>300000</v>
      </c>
      <c r="F73" s="3">
        <v>279000</v>
      </c>
      <c r="G73" s="11">
        <v>238400</v>
      </c>
      <c r="H73" s="2">
        <v>45098</v>
      </c>
      <c r="I73" s="2">
        <v>45148</v>
      </c>
      <c r="J73">
        <v>13</v>
      </c>
      <c r="K73" s="2">
        <v>45505</v>
      </c>
      <c r="L73" s="2">
        <v>45505</v>
      </c>
      <c r="M73" t="str">
        <f t="shared" si="8"/>
        <v>No</v>
      </c>
      <c r="N73">
        <f t="shared" si="9"/>
        <v>2</v>
      </c>
      <c r="O73" s="11">
        <v>0</v>
      </c>
      <c r="P73" s="11">
        <f>SUMIF([1]Payoffs!A:A,[1]Distribution!A74,[1]Payoffs!AA:AA)</f>
        <v>0</v>
      </c>
      <c r="R73" s="5">
        <v>0.1085</v>
      </c>
      <c r="S73" s="5">
        <v>2.5000000000000001E-3</v>
      </c>
      <c r="T73" s="5">
        <v>2.5000000000000001E-3</v>
      </c>
      <c r="U73" s="6">
        <f t="shared" si="10"/>
        <v>0.10349999999999999</v>
      </c>
      <c r="V73" s="9">
        <v>61600</v>
      </c>
      <c r="W73" s="12">
        <f>SUMIF('[1]Commitment Draws'!A:A,[1]Distribution!A74,'[1]Commitment Draws'!G:G)</f>
        <v>0</v>
      </c>
      <c r="X73" s="12">
        <f t="shared" si="11"/>
        <v>61600</v>
      </c>
      <c r="Y73" s="12">
        <v>556.97</v>
      </c>
      <c r="Z73" s="12">
        <f t="shared" si="12"/>
        <v>556.97</v>
      </c>
      <c r="AA73" s="7">
        <v>0</v>
      </c>
      <c r="AB73" s="11">
        <f>SUMIF('[1]Transaction Detail'!$D:$D,[1]Distribution!A74,'[1]Transaction Detail'!$H:$H)</f>
        <v>556.97</v>
      </c>
      <c r="AC73" s="11">
        <f>SUMIF('[1]Transaction Detail'!$D:$D,[1]Distribution!A74,'[1]Transaction Detail'!$I:$I)</f>
        <v>0</v>
      </c>
      <c r="AD73" s="11">
        <f t="shared" si="13"/>
        <v>12.83</v>
      </c>
      <c r="AE73" s="11">
        <f t="shared" si="14"/>
        <v>12.83</v>
      </c>
      <c r="AF73" s="11">
        <f t="shared" si="15"/>
        <v>12.83</v>
      </c>
      <c r="AG73" s="11">
        <f>SUMIF('[1]Servicing Advances - Active'!A:A,[1]Distribution!A74,'[1]Servicing Advances - Active'!B:B)</f>
        <v>0</v>
      </c>
      <c r="AH73" s="2" t="str">
        <f>_xlfn.IFNA(VLOOKUP(A73,[1]Payoffs!A:AB,22,FALSE),"")</f>
        <v/>
      </c>
      <c r="AI73" s="11">
        <f>_xlfn.IFNA(VLOOKUP($A73,[1]Payoffs!$A:$AB,23,FALSE),0)</f>
        <v>0</v>
      </c>
      <c r="AJ73" s="11">
        <f>_xlfn.IFNA(VLOOKUP($A73,[1]Payoffs!$A:$AB,24,FALSE),0)</f>
        <v>0</v>
      </c>
      <c r="AK73" s="11">
        <f>ROUND(_xlfn.IFNA(VLOOKUP($A73,[1]Payoffs!$A:$AB,19,FALSE),0),2)</f>
        <v>0</v>
      </c>
      <c r="AL73" s="11">
        <v>0</v>
      </c>
      <c r="AM73" s="11">
        <f>IF(AB73&lt;&gt;0,Y73+AC73-AF73+O73-AE73+AI73+AJ73-AK73+P73+AL73,O73+AC73+AI73+AJ73-AK73+P73+AL73)+_xlfn.IFNA(VLOOKUP(A73,[1]Payoffs!A:AB,28,FALSE),0)-AG73</f>
        <v>531.30999999999995</v>
      </c>
      <c r="AN73" s="13">
        <v>45453</v>
      </c>
      <c r="AO73" t="s">
        <v>47</v>
      </c>
      <c r="AP73" s="9">
        <v>0</v>
      </c>
      <c r="AQ73" s="3">
        <v>0</v>
      </c>
      <c r="AR73" s="3">
        <v>0</v>
      </c>
    </row>
    <row r="74" spans="1:44" x14ac:dyDescent="0.25">
      <c r="A74" s="1">
        <v>131069</v>
      </c>
      <c r="B74" s="2">
        <v>45229</v>
      </c>
      <c r="C74" t="s">
        <v>127</v>
      </c>
      <c r="D74" t="s">
        <v>71</v>
      </c>
      <c r="E74" s="3">
        <v>568500</v>
      </c>
      <c r="F74" s="3">
        <v>0</v>
      </c>
      <c r="G74" s="11">
        <v>0</v>
      </c>
      <c r="H74" s="2">
        <v>45106</v>
      </c>
      <c r="I74" s="2">
        <v>45148</v>
      </c>
      <c r="J74">
        <v>13</v>
      </c>
      <c r="K74" s="2">
        <v>45505</v>
      </c>
      <c r="L74" s="2">
        <v>45505</v>
      </c>
      <c r="M74" t="str">
        <f t="shared" si="8"/>
        <v>No</v>
      </c>
      <c r="N74">
        <f t="shared" si="9"/>
        <v>2</v>
      </c>
      <c r="O74" s="11">
        <v>0</v>
      </c>
      <c r="P74" s="11">
        <f>SUMIF([1]Payoffs!A:A,[1]Distribution!A75,[1]Payoffs!AA:AA)</f>
        <v>0</v>
      </c>
      <c r="R74" s="5">
        <v>0.1135</v>
      </c>
      <c r="S74" s="5">
        <v>2.5000000000000001E-3</v>
      </c>
      <c r="T74" s="5">
        <v>2.5000000000000001E-3</v>
      </c>
      <c r="U74" s="6">
        <f t="shared" si="10"/>
        <v>0.1085</v>
      </c>
      <c r="V74" s="9">
        <v>568500</v>
      </c>
      <c r="W74" s="12">
        <f>SUMIF('[1]Commitment Draws'!A:A,[1]Distribution!A75,'[1]Commitment Draws'!G:G)</f>
        <v>0</v>
      </c>
      <c r="X74" s="12">
        <f t="shared" si="11"/>
        <v>568500</v>
      </c>
      <c r="Y74" s="12">
        <v>5377.06</v>
      </c>
      <c r="Z74" s="12">
        <f t="shared" si="12"/>
        <v>5377.06</v>
      </c>
      <c r="AA74" s="7">
        <v>0</v>
      </c>
      <c r="AB74" s="11">
        <f>SUMIF('[1]Transaction Detail'!$D:$D,[1]Distribution!A75,'[1]Transaction Detail'!$H:$H)</f>
        <v>5377.06</v>
      </c>
      <c r="AC74" s="11">
        <f>SUMIF('[1]Transaction Detail'!$D:$D,[1]Distribution!A75,'[1]Transaction Detail'!$I:$I)</f>
        <v>0</v>
      </c>
      <c r="AD74" s="11">
        <f t="shared" si="13"/>
        <v>118.44</v>
      </c>
      <c r="AE74" s="11">
        <f t="shared" si="14"/>
        <v>118.44</v>
      </c>
      <c r="AF74" s="11">
        <f t="shared" si="15"/>
        <v>118.44</v>
      </c>
      <c r="AG74" s="11">
        <f>SUMIF('[1]Servicing Advances - Active'!A:A,[1]Distribution!A75,'[1]Servicing Advances - Active'!B:B)</f>
        <v>0</v>
      </c>
      <c r="AH74" s="2" t="str">
        <f>_xlfn.IFNA(VLOOKUP(A74,[1]Payoffs!A:AB,22,FALSE),"")</f>
        <v/>
      </c>
      <c r="AI74" s="11">
        <f>_xlfn.IFNA(VLOOKUP($A74,[1]Payoffs!$A:$AB,23,FALSE),0)</f>
        <v>0</v>
      </c>
      <c r="AJ74" s="11">
        <f>_xlfn.IFNA(VLOOKUP($A74,[1]Payoffs!$A:$AB,24,FALSE),0)</f>
        <v>0</v>
      </c>
      <c r="AK74" s="11">
        <f>ROUND(_xlfn.IFNA(VLOOKUP($A74,[1]Payoffs!$A:$AB,19,FALSE),0),2)</f>
        <v>0</v>
      </c>
      <c r="AL74" s="11">
        <v>0</v>
      </c>
      <c r="AM74" s="11">
        <f>IF(AB74&lt;&gt;0,Y74+AC74-AF74+O74-AE74+AI74+AJ74-AK74+P74+AL74,O74+AC74+AI74+AJ74-AK74+P74+AL74)+_xlfn.IFNA(VLOOKUP(A74,[1]Payoffs!A:AB,28,FALSE),0)-AG74</f>
        <v>5140.1800000000012</v>
      </c>
      <c r="AN74" s="13">
        <v>45453</v>
      </c>
      <c r="AO74" t="s">
        <v>47</v>
      </c>
      <c r="AP74" s="9">
        <v>0</v>
      </c>
      <c r="AQ74" s="3">
        <v>0</v>
      </c>
      <c r="AR74" s="3">
        <v>0</v>
      </c>
    </row>
    <row r="75" spans="1:44" x14ac:dyDescent="0.25">
      <c r="A75" s="1">
        <v>131119</v>
      </c>
      <c r="B75" s="2">
        <v>45229</v>
      </c>
      <c r="C75" t="s">
        <v>128</v>
      </c>
      <c r="D75" t="s">
        <v>65</v>
      </c>
      <c r="E75" s="3">
        <v>106220</v>
      </c>
      <c r="F75" s="3">
        <v>55575</v>
      </c>
      <c r="G75" s="11">
        <v>5625</v>
      </c>
      <c r="H75" s="2">
        <v>45107</v>
      </c>
      <c r="I75" s="2">
        <v>45148</v>
      </c>
      <c r="J75">
        <v>13</v>
      </c>
      <c r="K75" s="2">
        <v>45505</v>
      </c>
      <c r="L75" s="2">
        <v>45505</v>
      </c>
      <c r="M75" t="str">
        <f t="shared" si="8"/>
        <v>No</v>
      </c>
      <c r="N75">
        <f t="shared" si="9"/>
        <v>2</v>
      </c>
      <c r="O75" s="11">
        <v>0</v>
      </c>
      <c r="P75" s="11">
        <f>SUMIF([1]Payoffs!A:A,[1]Distribution!A76,[1]Payoffs!AA:AA)</f>
        <v>0</v>
      </c>
      <c r="R75" s="5">
        <v>0.11650000000000001</v>
      </c>
      <c r="S75" s="5">
        <v>2.5000000000000001E-3</v>
      </c>
      <c r="T75" s="5">
        <v>2.5000000000000001E-3</v>
      </c>
      <c r="U75" s="6">
        <f t="shared" si="10"/>
        <v>0.1115</v>
      </c>
      <c r="V75" s="9">
        <v>100595</v>
      </c>
      <c r="W75" s="12">
        <f>SUMIF('[1]Commitment Draws'!A:A,[1]Distribution!A76,'[1]Commitment Draws'!G:G)</f>
        <v>0</v>
      </c>
      <c r="X75" s="12">
        <f t="shared" si="11"/>
        <v>100595</v>
      </c>
      <c r="Y75" s="12">
        <v>976.61</v>
      </c>
      <c r="Z75" s="12">
        <f t="shared" si="12"/>
        <v>976.61</v>
      </c>
      <c r="AA75" s="7">
        <v>0</v>
      </c>
      <c r="AB75" s="11">
        <f>SUMIF('[1]Transaction Detail'!$D:$D,[1]Distribution!A76,'[1]Transaction Detail'!$H:$H)</f>
        <v>976.61</v>
      </c>
      <c r="AC75" s="11">
        <f>SUMIF('[1]Transaction Detail'!$D:$D,[1]Distribution!A76,'[1]Transaction Detail'!$I:$I)</f>
        <v>0</v>
      </c>
      <c r="AD75" s="11">
        <f t="shared" si="13"/>
        <v>20.96</v>
      </c>
      <c r="AE75" s="11">
        <f t="shared" si="14"/>
        <v>20.96</v>
      </c>
      <c r="AF75" s="11">
        <f t="shared" si="15"/>
        <v>20.96</v>
      </c>
      <c r="AG75" s="11">
        <f>SUMIF('[1]Servicing Advances - Active'!A:A,[1]Distribution!A76,'[1]Servicing Advances - Active'!B:B)</f>
        <v>0</v>
      </c>
      <c r="AH75" s="2" t="str">
        <f>_xlfn.IFNA(VLOOKUP(A75,[1]Payoffs!A:AB,22,FALSE),"")</f>
        <v/>
      </c>
      <c r="AI75" s="11">
        <f>_xlfn.IFNA(VLOOKUP($A75,[1]Payoffs!$A:$AB,23,FALSE),0)</f>
        <v>0</v>
      </c>
      <c r="AJ75" s="11">
        <f>_xlfn.IFNA(VLOOKUP($A75,[1]Payoffs!$A:$AB,24,FALSE),0)</f>
        <v>0</v>
      </c>
      <c r="AK75" s="11">
        <f>ROUND(_xlfn.IFNA(VLOOKUP($A75,[1]Payoffs!$A:$AB,19,FALSE),0),2)</f>
        <v>0</v>
      </c>
      <c r="AL75" s="11">
        <v>0</v>
      </c>
      <c r="AM75" s="11">
        <f>IF(AB75&lt;&gt;0,Y75+AC75-AF75+O75-AE75+AI75+AJ75-AK75+P75+AL75,O75+AC75+AI75+AJ75-AK75+P75+AL75)+_xlfn.IFNA(VLOOKUP(A75,[1]Payoffs!A:AB,28,FALSE),0)-AG75</f>
        <v>934.68999999999994</v>
      </c>
      <c r="AN75" s="13">
        <v>45453</v>
      </c>
      <c r="AO75" t="s">
        <v>47</v>
      </c>
      <c r="AP75" s="9">
        <v>0</v>
      </c>
      <c r="AQ75" s="3">
        <v>0</v>
      </c>
      <c r="AR75" s="3">
        <v>0</v>
      </c>
    </row>
    <row r="76" spans="1:44" x14ac:dyDescent="0.25">
      <c r="A76" s="1">
        <v>131826</v>
      </c>
      <c r="B76" s="2">
        <v>45229</v>
      </c>
      <c r="C76" t="s">
        <v>129</v>
      </c>
      <c r="D76" t="s">
        <v>99</v>
      </c>
      <c r="E76" s="3">
        <v>96470</v>
      </c>
      <c r="F76" s="3">
        <v>38500</v>
      </c>
      <c r="G76" s="11">
        <v>22450</v>
      </c>
      <c r="H76" s="2">
        <v>45107</v>
      </c>
      <c r="I76" s="2">
        <v>45148</v>
      </c>
      <c r="J76">
        <v>13</v>
      </c>
      <c r="K76" s="2">
        <v>45505</v>
      </c>
      <c r="L76" s="2">
        <v>45505</v>
      </c>
      <c r="M76" t="str">
        <f t="shared" si="8"/>
        <v>No</v>
      </c>
      <c r="N76">
        <f t="shared" si="9"/>
        <v>3</v>
      </c>
      <c r="O76" s="11">
        <v>0</v>
      </c>
      <c r="P76" s="11">
        <f>SUMIF([1]Payoffs!A:A,[1]Distribution!A77,[1]Payoffs!AA:AA)</f>
        <v>0</v>
      </c>
      <c r="R76" s="5">
        <v>0.13350000000000001</v>
      </c>
      <c r="S76" s="5">
        <v>2.5000000000000001E-3</v>
      </c>
      <c r="T76" s="5">
        <v>2.5000000000000001E-3</v>
      </c>
      <c r="U76" s="6">
        <f t="shared" si="10"/>
        <v>0.1285</v>
      </c>
      <c r="V76" s="9">
        <v>96470</v>
      </c>
      <c r="W76" s="12">
        <f>SUMIF('[1]Commitment Draws'!A:A,[1]Distribution!A77,'[1]Commitment Draws'!G:G)</f>
        <v>0</v>
      </c>
      <c r="X76" s="12">
        <f t="shared" si="11"/>
        <v>96470</v>
      </c>
      <c r="Y76" s="12">
        <v>0</v>
      </c>
      <c r="Z76" s="12">
        <f t="shared" si="12"/>
        <v>0</v>
      </c>
      <c r="AA76" s="7">
        <v>0</v>
      </c>
      <c r="AB76" s="11">
        <f>SUMIF('[1]Transaction Detail'!$D:$D,[1]Distribution!A77,'[1]Transaction Detail'!$H:$H)</f>
        <v>0</v>
      </c>
      <c r="AC76" s="11">
        <f>SUMIF('[1]Transaction Detail'!$D:$D,[1]Distribution!A77,'[1]Transaction Detail'!$I:$I)</f>
        <v>0</v>
      </c>
      <c r="AD76" s="11">
        <f t="shared" si="13"/>
        <v>0</v>
      </c>
      <c r="AE76" s="11">
        <f t="shared" si="14"/>
        <v>0</v>
      </c>
      <c r="AF76" s="11">
        <f t="shared" si="15"/>
        <v>0</v>
      </c>
      <c r="AG76" s="11">
        <f>SUMIF('[1]Servicing Advances - Active'!A:A,[1]Distribution!A77,'[1]Servicing Advances - Active'!B:B)</f>
        <v>113.23</v>
      </c>
      <c r="AH76" s="2" t="str">
        <f>_xlfn.IFNA(VLOOKUP(A76,[1]Payoffs!A:AB,22,FALSE),"")</f>
        <v/>
      </c>
      <c r="AI76" s="11">
        <f>_xlfn.IFNA(VLOOKUP($A76,[1]Payoffs!$A:$AB,23,FALSE),0)</f>
        <v>0</v>
      </c>
      <c r="AJ76" s="11">
        <f>_xlfn.IFNA(VLOOKUP($A76,[1]Payoffs!$A:$AB,24,FALSE),0)</f>
        <v>0</v>
      </c>
      <c r="AK76" s="11">
        <f>ROUND(_xlfn.IFNA(VLOOKUP($A76,[1]Payoffs!$A:$AB,19,FALSE),0),2)</f>
        <v>0</v>
      </c>
      <c r="AL76" s="11">
        <v>0</v>
      </c>
      <c r="AM76" s="11">
        <f>IF(AB76&lt;&gt;0,Y76+AC76-AF76+O76-AE76+AI76+AJ76-AK76+P76+AL76,O76+AC76+AI76+AJ76-AK76+P76+AL76)+_xlfn.IFNA(VLOOKUP(A76,[1]Payoffs!A:AB,28,FALSE),0)-AG76</f>
        <v>-113.23</v>
      </c>
      <c r="AN76" s="13">
        <v>45422</v>
      </c>
      <c r="AO76" t="s">
        <v>47</v>
      </c>
      <c r="AP76" s="9">
        <v>0</v>
      </c>
      <c r="AQ76" s="3">
        <v>0</v>
      </c>
      <c r="AR76" s="3">
        <v>0</v>
      </c>
    </row>
    <row r="77" spans="1:44" x14ac:dyDescent="0.25">
      <c r="A77" s="1">
        <v>129935</v>
      </c>
      <c r="B77" s="2">
        <v>45229</v>
      </c>
      <c r="C77" t="s">
        <v>130</v>
      </c>
      <c r="D77" t="s">
        <v>65</v>
      </c>
      <c r="E77" s="3">
        <v>94340</v>
      </c>
      <c r="F77" s="3">
        <v>29025</v>
      </c>
      <c r="G77" s="11">
        <v>2100</v>
      </c>
      <c r="H77" s="2">
        <v>45118</v>
      </c>
      <c r="I77" s="2">
        <v>45179</v>
      </c>
      <c r="J77">
        <v>13</v>
      </c>
      <c r="K77" s="2">
        <v>45536</v>
      </c>
      <c r="L77" s="2">
        <v>45536</v>
      </c>
      <c r="M77" t="str">
        <f t="shared" si="8"/>
        <v>No</v>
      </c>
      <c r="N77">
        <f t="shared" si="9"/>
        <v>3</v>
      </c>
      <c r="O77" s="11">
        <v>0</v>
      </c>
      <c r="P77" s="11">
        <f>SUMIF([1]Payoffs!A:A,[1]Distribution!A78,[1]Payoffs!AA:AA)</f>
        <v>0</v>
      </c>
      <c r="R77" s="5">
        <v>0.11</v>
      </c>
      <c r="S77" s="5">
        <v>2.5000000000000001E-3</v>
      </c>
      <c r="T77" s="5">
        <v>2.5000000000000001E-3</v>
      </c>
      <c r="U77" s="6">
        <f t="shared" si="10"/>
        <v>0.105</v>
      </c>
      <c r="V77" s="9">
        <v>92240</v>
      </c>
      <c r="W77" s="12">
        <f>SUMIF('[1]Commitment Draws'!A:A,[1]Distribution!A78,'[1]Commitment Draws'!G:G)</f>
        <v>0</v>
      </c>
      <c r="X77" s="12">
        <f t="shared" si="11"/>
        <v>92240</v>
      </c>
      <c r="Y77" s="12">
        <v>845.53</v>
      </c>
      <c r="Z77" s="12">
        <f t="shared" si="12"/>
        <v>845.53</v>
      </c>
      <c r="AA77" s="7">
        <v>0</v>
      </c>
      <c r="AB77" s="11">
        <f>SUMIF('[1]Transaction Detail'!$D:$D,[1]Distribution!A78,'[1]Transaction Detail'!$H:$H)</f>
        <v>845.53</v>
      </c>
      <c r="AC77" s="11">
        <f>SUMIF('[1]Transaction Detail'!$D:$D,[1]Distribution!A78,'[1]Transaction Detail'!$I:$I)</f>
        <v>0</v>
      </c>
      <c r="AD77" s="11">
        <f t="shared" si="13"/>
        <v>19.22</v>
      </c>
      <c r="AE77" s="11">
        <f t="shared" si="14"/>
        <v>19.22</v>
      </c>
      <c r="AF77" s="11">
        <f t="shared" si="15"/>
        <v>19.22</v>
      </c>
      <c r="AG77" s="11">
        <f>SUMIF('[1]Servicing Advances - Active'!A:A,[1]Distribution!A78,'[1]Servicing Advances - Active'!B:B)</f>
        <v>0</v>
      </c>
      <c r="AH77" s="2" t="str">
        <f>_xlfn.IFNA(VLOOKUP(A77,[1]Payoffs!A:AB,22,FALSE),"")</f>
        <v/>
      </c>
      <c r="AI77" s="11">
        <f>_xlfn.IFNA(VLOOKUP($A77,[1]Payoffs!$A:$AB,23,FALSE),0)</f>
        <v>0</v>
      </c>
      <c r="AJ77" s="11">
        <f>_xlfn.IFNA(VLOOKUP($A77,[1]Payoffs!$A:$AB,24,FALSE),0)</f>
        <v>0</v>
      </c>
      <c r="AK77" s="11">
        <f>ROUND(_xlfn.IFNA(VLOOKUP($A77,[1]Payoffs!$A:$AB,19,FALSE),0),2)</f>
        <v>0</v>
      </c>
      <c r="AL77" s="11">
        <v>0</v>
      </c>
      <c r="AM77" s="11">
        <f>IF(AB77&lt;&gt;0,Y77+AC77-AF77+O77-AE77+AI77+AJ77-AK77+P77+AL77,O77+AC77+AI77+AJ77-AK77+P77+AL77)+_xlfn.IFNA(VLOOKUP(A77,[1]Payoffs!A:AB,28,FALSE),0)-AG77</f>
        <v>807.08999999999992</v>
      </c>
      <c r="AN77" s="13">
        <v>45453</v>
      </c>
      <c r="AO77" t="s">
        <v>47</v>
      </c>
      <c r="AP77" s="9">
        <v>0</v>
      </c>
      <c r="AQ77" s="3">
        <v>0</v>
      </c>
      <c r="AR77" s="3">
        <v>0</v>
      </c>
    </row>
    <row r="78" spans="1:44" x14ac:dyDescent="0.25">
      <c r="A78" s="1">
        <v>130019</v>
      </c>
      <c r="B78" s="2">
        <v>45229</v>
      </c>
      <c r="C78" t="s">
        <v>131</v>
      </c>
      <c r="D78" t="s">
        <v>65</v>
      </c>
      <c r="E78" s="3">
        <v>2992000</v>
      </c>
      <c r="F78" s="3">
        <v>1477325.71</v>
      </c>
      <c r="G78" s="11">
        <v>781599.82</v>
      </c>
      <c r="H78" s="2">
        <v>45117</v>
      </c>
      <c r="I78" s="2">
        <v>45179</v>
      </c>
      <c r="J78">
        <v>13</v>
      </c>
      <c r="K78" s="2">
        <v>45536</v>
      </c>
      <c r="L78" s="2">
        <v>45536</v>
      </c>
      <c r="M78" t="str">
        <f t="shared" si="8"/>
        <v>No</v>
      </c>
      <c r="N78">
        <f t="shared" si="9"/>
        <v>3</v>
      </c>
      <c r="O78" s="11">
        <v>0</v>
      </c>
      <c r="P78" s="11">
        <f>SUMIF([1]Payoffs!A:A,[1]Distribution!A79,[1]Payoffs!AA:AA)</f>
        <v>0</v>
      </c>
      <c r="R78" s="5">
        <v>0.1105</v>
      </c>
      <c r="S78" s="5">
        <v>2.5000000000000001E-3</v>
      </c>
      <c r="T78" s="5">
        <v>2.5000000000000001E-3</v>
      </c>
      <c r="U78" s="6">
        <f t="shared" si="10"/>
        <v>0.1055</v>
      </c>
      <c r="V78" s="9">
        <v>2210400.1799999997</v>
      </c>
      <c r="W78" s="12">
        <f>SUMIF('[1]Commitment Draws'!A:A,[1]Distribution!A79,'[1]Commitment Draws'!G:G)</f>
        <v>0</v>
      </c>
      <c r="X78" s="12">
        <f t="shared" si="11"/>
        <v>2210400.1799999997</v>
      </c>
      <c r="Y78" s="12">
        <v>19667.330000000002</v>
      </c>
      <c r="Z78" s="12">
        <f t="shared" si="12"/>
        <v>19667.330000000002</v>
      </c>
      <c r="AA78" s="7">
        <v>0</v>
      </c>
      <c r="AB78" s="11">
        <f>SUMIF('[1]Transaction Detail'!$D:$D,[1]Distribution!A79,'[1]Transaction Detail'!$H:$H)</f>
        <v>19667.330000000002</v>
      </c>
      <c r="AC78" s="11">
        <f>SUMIF('[1]Transaction Detail'!$D:$D,[1]Distribution!A79,'[1]Transaction Detail'!$I:$I)</f>
        <v>0</v>
      </c>
      <c r="AD78" s="11">
        <f t="shared" si="13"/>
        <v>444.96</v>
      </c>
      <c r="AE78" s="11">
        <f t="shared" si="14"/>
        <v>444.96</v>
      </c>
      <c r="AF78" s="11">
        <f t="shared" si="15"/>
        <v>444.96</v>
      </c>
      <c r="AG78" s="11">
        <f>SUMIF('[1]Servicing Advances - Active'!A:A,[1]Distribution!A79,'[1]Servicing Advances - Active'!B:B)</f>
        <v>0</v>
      </c>
      <c r="AH78" s="2" t="str">
        <f>_xlfn.IFNA(VLOOKUP(A78,[1]Payoffs!A:AB,22,FALSE),"")</f>
        <v/>
      </c>
      <c r="AI78" s="11">
        <f>_xlfn.IFNA(VLOOKUP($A78,[1]Payoffs!$A:$AB,23,FALSE),0)</f>
        <v>0</v>
      </c>
      <c r="AJ78" s="11">
        <f>_xlfn.IFNA(VLOOKUP($A78,[1]Payoffs!$A:$AB,24,FALSE),0)</f>
        <v>0</v>
      </c>
      <c r="AK78" s="11">
        <f>ROUND(_xlfn.IFNA(VLOOKUP($A78,[1]Payoffs!$A:$AB,19,FALSE),0),2)</f>
        <v>0</v>
      </c>
      <c r="AL78" s="11">
        <v>0</v>
      </c>
      <c r="AM78" s="11">
        <f>IF(AB78&lt;&gt;0,Y78+AC78-AF78+O78-AE78+AI78+AJ78-AK78+P78+AL78,O78+AC78+AI78+AJ78-AK78+P78+AL78)+_xlfn.IFNA(VLOOKUP(A78,[1]Payoffs!A:AB,28,FALSE),0)-AG78</f>
        <v>18777.410000000003</v>
      </c>
      <c r="AN78" s="13">
        <v>45453</v>
      </c>
      <c r="AO78" t="s">
        <v>47</v>
      </c>
      <c r="AP78" s="9">
        <v>0</v>
      </c>
      <c r="AQ78" s="3">
        <v>0</v>
      </c>
      <c r="AR78" s="3">
        <v>0</v>
      </c>
    </row>
    <row r="79" spans="1:44" x14ac:dyDescent="0.25">
      <c r="A79" s="1">
        <v>130516</v>
      </c>
      <c r="B79" s="2">
        <v>45229</v>
      </c>
      <c r="C79" t="s">
        <v>132</v>
      </c>
      <c r="D79" t="s">
        <v>65</v>
      </c>
      <c r="E79" s="3">
        <v>117000</v>
      </c>
      <c r="F79" s="3">
        <v>96750</v>
      </c>
      <c r="G79" s="11">
        <v>2200</v>
      </c>
      <c r="H79" s="2">
        <v>45120</v>
      </c>
      <c r="I79" s="2">
        <v>45179</v>
      </c>
      <c r="J79">
        <v>13</v>
      </c>
      <c r="K79" s="2">
        <v>45536</v>
      </c>
      <c r="L79" s="2">
        <v>45536</v>
      </c>
      <c r="M79" t="str">
        <f t="shared" si="8"/>
        <v>No</v>
      </c>
      <c r="N79">
        <f t="shared" si="9"/>
        <v>3</v>
      </c>
      <c r="O79" s="11">
        <v>0</v>
      </c>
      <c r="P79" s="11">
        <f>SUMIF([1]Payoffs!A:A,[1]Distribution!A80,[1]Payoffs!AA:AA)</f>
        <v>0</v>
      </c>
      <c r="R79" s="5">
        <v>0.12050000000000001</v>
      </c>
      <c r="S79" s="5">
        <v>2.5000000000000001E-3</v>
      </c>
      <c r="T79" s="5">
        <v>2.5000000000000001E-3</v>
      </c>
      <c r="U79" s="6">
        <f t="shared" si="10"/>
        <v>0.11550000000000001</v>
      </c>
      <c r="V79" s="9">
        <v>95250</v>
      </c>
      <c r="W79" s="12">
        <f>SUMIF('[1]Commitment Draws'!A:A,[1]Distribution!A80,'[1]Commitment Draws'!G:G)</f>
        <v>19550</v>
      </c>
      <c r="X79" s="12">
        <f t="shared" si="11"/>
        <v>114800</v>
      </c>
      <c r="Y79" s="12">
        <v>914.36</v>
      </c>
      <c r="Z79" s="12">
        <f t="shared" si="12"/>
        <v>914.36</v>
      </c>
      <c r="AA79" s="7">
        <v>0</v>
      </c>
      <c r="AB79" s="11">
        <f>SUMIF('[1]Transaction Detail'!$D:$D,[1]Distribution!A80,'[1]Transaction Detail'!$H:$H)</f>
        <v>914.36</v>
      </c>
      <c r="AC79" s="11">
        <f>SUMIF('[1]Transaction Detail'!$D:$D,[1]Distribution!A80,'[1]Transaction Detail'!$I:$I)</f>
        <v>0</v>
      </c>
      <c r="AD79" s="11">
        <f t="shared" si="13"/>
        <v>18.97</v>
      </c>
      <c r="AE79" s="11">
        <f t="shared" si="14"/>
        <v>18.97</v>
      </c>
      <c r="AF79" s="11">
        <f t="shared" si="15"/>
        <v>18.97</v>
      </c>
      <c r="AG79" s="11">
        <f>SUMIF('[1]Servicing Advances - Active'!A:A,[1]Distribution!A80,'[1]Servicing Advances - Active'!B:B)</f>
        <v>0</v>
      </c>
      <c r="AH79" s="2" t="str">
        <f>_xlfn.IFNA(VLOOKUP(A79,[1]Payoffs!A:AB,22,FALSE),"")</f>
        <v/>
      </c>
      <c r="AI79" s="11">
        <f>_xlfn.IFNA(VLOOKUP($A79,[1]Payoffs!$A:$AB,23,FALSE),0)</f>
        <v>0</v>
      </c>
      <c r="AJ79" s="11">
        <f>_xlfn.IFNA(VLOOKUP($A79,[1]Payoffs!$A:$AB,24,FALSE),0)</f>
        <v>0</v>
      </c>
      <c r="AK79" s="11">
        <f>ROUND(_xlfn.IFNA(VLOOKUP($A79,[1]Payoffs!$A:$AB,19,FALSE),0),2)</f>
        <v>0</v>
      </c>
      <c r="AL79" s="11">
        <v>0</v>
      </c>
      <c r="AM79" s="11">
        <f>IF(AB79&lt;&gt;0,Y79+AC79-AF79+O79-AE79+AI79+AJ79-AK79+P79+AL79,O79+AC79+AI79+AJ79-AK79+P79+AL79)+_xlfn.IFNA(VLOOKUP(A79,[1]Payoffs!A:AB,28,FALSE),0)-AG79</f>
        <v>876.42</v>
      </c>
      <c r="AN79" s="13">
        <v>45453</v>
      </c>
      <c r="AO79" t="s">
        <v>47</v>
      </c>
      <c r="AP79" s="9">
        <v>0</v>
      </c>
      <c r="AQ79" s="3">
        <v>0</v>
      </c>
      <c r="AR79" s="3">
        <v>0</v>
      </c>
    </row>
    <row r="80" spans="1:44" x14ac:dyDescent="0.25">
      <c r="A80" s="1">
        <v>131316</v>
      </c>
      <c r="B80" s="2">
        <v>45229</v>
      </c>
      <c r="C80" t="s">
        <v>133</v>
      </c>
      <c r="D80" t="s">
        <v>65</v>
      </c>
      <c r="E80" s="3">
        <v>116350</v>
      </c>
      <c r="F80" s="3">
        <v>114000</v>
      </c>
      <c r="G80" s="11">
        <v>33814.71</v>
      </c>
      <c r="H80" s="2">
        <v>45114</v>
      </c>
      <c r="I80" s="2">
        <v>45179</v>
      </c>
      <c r="J80">
        <v>13</v>
      </c>
      <c r="K80" s="2">
        <v>45536</v>
      </c>
      <c r="L80" s="2">
        <v>45536</v>
      </c>
      <c r="M80" t="str">
        <f t="shared" si="8"/>
        <v>No</v>
      </c>
      <c r="N80">
        <f t="shared" si="9"/>
        <v>3</v>
      </c>
      <c r="O80" s="11">
        <v>0</v>
      </c>
      <c r="P80" s="11">
        <f>SUMIF([1]Payoffs!A:A,[1]Distribution!A81,[1]Payoffs!AA:AA)</f>
        <v>0</v>
      </c>
      <c r="R80" s="5">
        <v>0.126</v>
      </c>
      <c r="S80" s="5">
        <v>2.5000000000000001E-3</v>
      </c>
      <c r="T80" s="5">
        <v>2.5000000000000001E-3</v>
      </c>
      <c r="U80" s="6">
        <f t="shared" si="10"/>
        <v>0.121</v>
      </c>
      <c r="V80" s="9">
        <v>69555</v>
      </c>
      <c r="W80" s="12">
        <f>SUMIF('[1]Commitment Draws'!A:A,[1]Distribution!A81,'[1]Commitment Draws'!G:G)</f>
        <v>12980.29</v>
      </c>
      <c r="X80" s="12">
        <f t="shared" si="11"/>
        <v>82535.290000000008</v>
      </c>
      <c r="Y80" s="12">
        <v>730.33</v>
      </c>
      <c r="Z80" s="12">
        <f t="shared" si="12"/>
        <v>730.33</v>
      </c>
      <c r="AA80" s="7">
        <v>0</v>
      </c>
      <c r="AB80" s="11">
        <f>SUMIF('[1]Transaction Detail'!$D:$D,[1]Distribution!A81,'[1]Transaction Detail'!$H:$H)</f>
        <v>730.33</v>
      </c>
      <c r="AC80" s="11">
        <f>SUMIF('[1]Transaction Detail'!$D:$D,[1]Distribution!A81,'[1]Transaction Detail'!$I:$I)</f>
        <v>0</v>
      </c>
      <c r="AD80" s="11">
        <f t="shared" si="13"/>
        <v>14.49</v>
      </c>
      <c r="AE80" s="11">
        <f t="shared" si="14"/>
        <v>14.49</v>
      </c>
      <c r="AF80" s="11">
        <f t="shared" si="15"/>
        <v>14.49</v>
      </c>
      <c r="AG80" s="11">
        <f>SUMIF('[1]Servicing Advances - Active'!A:A,[1]Distribution!A81,'[1]Servicing Advances - Active'!B:B)</f>
        <v>0</v>
      </c>
      <c r="AH80" s="2" t="str">
        <f>_xlfn.IFNA(VLOOKUP(A80,[1]Payoffs!A:AB,22,FALSE),"")</f>
        <v/>
      </c>
      <c r="AI80" s="11">
        <f>_xlfn.IFNA(VLOOKUP($A80,[1]Payoffs!$A:$AB,23,FALSE),0)</f>
        <v>0</v>
      </c>
      <c r="AJ80" s="11">
        <f>_xlfn.IFNA(VLOOKUP($A80,[1]Payoffs!$A:$AB,24,FALSE),0)</f>
        <v>0</v>
      </c>
      <c r="AK80" s="11">
        <f>ROUND(_xlfn.IFNA(VLOOKUP($A80,[1]Payoffs!$A:$AB,19,FALSE),0),2)</f>
        <v>0</v>
      </c>
      <c r="AL80" s="11">
        <v>0</v>
      </c>
      <c r="AM80" s="11">
        <f>IF(AB80&lt;&gt;0,Y80+AC80-AF80+O80-AE80+AI80+AJ80-AK80+P80+AL80,O80+AC80+AI80+AJ80-AK80+P80+AL80)+_xlfn.IFNA(VLOOKUP(A80,[1]Payoffs!A:AB,28,FALSE),0)-AG80</f>
        <v>701.35</v>
      </c>
      <c r="AN80" s="13">
        <v>45453</v>
      </c>
      <c r="AO80" t="s">
        <v>47</v>
      </c>
      <c r="AP80" s="9">
        <v>0</v>
      </c>
      <c r="AQ80" s="3">
        <v>0</v>
      </c>
      <c r="AR80" s="3">
        <v>0</v>
      </c>
    </row>
    <row r="81" spans="1:44" x14ac:dyDescent="0.25">
      <c r="A81" s="1">
        <v>131323</v>
      </c>
      <c r="B81" s="2">
        <v>45229</v>
      </c>
      <c r="C81" t="s">
        <v>134</v>
      </c>
      <c r="D81" t="s">
        <v>65</v>
      </c>
      <c r="E81" s="3">
        <v>1042500</v>
      </c>
      <c r="F81" s="3">
        <v>300000</v>
      </c>
      <c r="G81" s="11">
        <v>0</v>
      </c>
      <c r="H81" s="2">
        <v>45119</v>
      </c>
      <c r="I81" s="2">
        <v>45179</v>
      </c>
      <c r="J81">
        <v>13</v>
      </c>
      <c r="K81" s="2">
        <v>45536</v>
      </c>
      <c r="L81" s="2">
        <v>45536</v>
      </c>
      <c r="M81" t="str">
        <f t="shared" si="8"/>
        <v>No</v>
      </c>
      <c r="N81">
        <f t="shared" si="9"/>
        <v>3</v>
      </c>
      <c r="O81" s="11">
        <v>0</v>
      </c>
      <c r="P81" s="11">
        <f>SUMIF([1]Payoffs!A:A,[1]Distribution!A82,[1]Payoffs!AA:AA)</f>
        <v>0</v>
      </c>
      <c r="R81" s="5">
        <v>0.1225</v>
      </c>
      <c r="S81" s="5">
        <v>2.5000000000000001E-3</v>
      </c>
      <c r="T81" s="5">
        <v>2.5000000000000001E-3</v>
      </c>
      <c r="U81" s="6">
        <f t="shared" si="10"/>
        <v>0.11749999999999999</v>
      </c>
      <c r="V81" s="9">
        <v>1006725</v>
      </c>
      <c r="W81" s="12">
        <f>SUMIF('[1]Commitment Draws'!A:A,[1]Distribution!A82,'[1]Commitment Draws'!G:G)</f>
        <v>35775</v>
      </c>
      <c r="X81" s="12">
        <f t="shared" si="11"/>
        <v>1042500</v>
      </c>
      <c r="Y81" s="12">
        <v>10276.98</v>
      </c>
      <c r="Z81" s="12">
        <f t="shared" si="12"/>
        <v>10276.98</v>
      </c>
      <c r="AA81" s="7">
        <v>0</v>
      </c>
      <c r="AB81" s="11">
        <f>SUMIF('[1]Transaction Detail'!$D:$D,[1]Distribution!A82,'[1]Transaction Detail'!$H:$H)</f>
        <v>10276.98</v>
      </c>
      <c r="AC81" s="11">
        <f>SUMIF('[1]Transaction Detail'!$D:$D,[1]Distribution!A82,'[1]Transaction Detail'!$I:$I)</f>
        <v>0</v>
      </c>
      <c r="AD81" s="11">
        <f t="shared" si="13"/>
        <v>209.73</v>
      </c>
      <c r="AE81" s="11">
        <f t="shared" si="14"/>
        <v>209.73</v>
      </c>
      <c r="AF81" s="11">
        <f t="shared" si="15"/>
        <v>209.73</v>
      </c>
      <c r="AG81" s="11">
        <f>SUMIF('[1]Servicing Advances - Active'!A:A,[1]Distribution!A82,'[1]Servicing Advances - Active'!B:B)</f>
        <v>0</v>
      </c>
      <c r="AH81" s="2" t="str">
        <f>_xlfn.IFNA(VLOOKUP(A81,[1]Payoffs!A:AB,22,FALSE),"")</f>
        <v/>
      </c>
      <c r="AI81" s="11">
        <f>_xlfn.IFNA(VLOOKUP($A81,[1]Payoffs!$A:$AB,23,FALSE),0)</f>
        <v>0</v>
      </c>
      <c r="AJ81" s="11">
        <f>_xlfn.IFNA(VLOOKUP($A81,[1]Payoffs!$A:$AB,24,FALSE),0)</f>
        <v>0</v>
      </c>
      <c r="AK81" s="11">
        <f>ROUND(_xlfn.IFNA(VLOOKUP($A81,[1]Payoffs!$A:$AB,19,FALSE),0),2)</f>
        <v>0</v>
      </c>
      <c r="AL81" s="11">
        <v>0</v>
      </c>
      <c r="AM81" s="11">
        <f>IF(AB81&lt;&gt;0,Y81+AC81-AF81+O81-AE81+AI81+AJ81-AK81+P81+AL81,O81+AC81+AI81+AJ81-AK81+P81+AL81)+_xlfn.IFNA(VLOOKUP(A81,[1]Payoffs!A:AB,28,FALSE),0)-AG81</f>
        <v>9857.52</v>
      </c>
      <c r="AN81" s="13">
        <v>45453</v>
      </c>
      <c r="AO81" t="s">
        <v>47</v>
      </c>
      <c r="AP81" s="9">
        <v>0</v>
      </c>
      <c r="AQ81" s="3">
        <v>0</v>
      </c>
      <c r="AR81" s="3">
        <v>0</v>
      </c>
    </row>
    <row r="82" spans="1:44" x14ac:dyDescent="0.25">
      <c r="A82" s="1">
        <v>131399</v>
      </c>
      <c r="B82" s="2">
        <v>45229</v>
      </c>
      <c r="C82" t="s">
        <v>135</v>
      </c>
      <c r="D82" t="s">
        <v>65</v>
      </c>
      <c r="E82" s="3">
        <v>1183120</v>
      </c>
      <c r="F82" s="3">
        <v>222000</v>
      </c>
      <c r="G82" s="11">
        <v>0</v>
      </c>
      <c r="H82" s="2">
        <v>45118</v>
      </c>
      <c r="I82" s="2">
        <v>45179</v>
      </c>
      <c r="J82">
        <v>13</v>
      </c>
      <c r="K82" s="2">
        <v>45536</v>
      </c>
      <c r="L82" s="2">
        <v>45536</v>
      </c>
      <c r="M82" t="str">
        <f t="shared" si="8"/>
        <v>No</v>
      </c>
      <c r="N82">
        <f t="shared" si="9"/>
        <v>0</v>
      </c>
      <c r="O82" s="11">
        <v>0</v>
      </c>
      <c r="P82" s="11">
        <f>SUMIF([1]Payoffs!A:A,[1]Distribution!A83,[1]Payoffs!AA:AA)</f>
        <v>0</v>
      </c>
      <c r="R82" s="5">
        <v>0.11749999999999999</v>
      </c>
      <c r="S82" s="5">
        <v>2.5000000000000001E-3</v>
      </c>
      <c r="T82" s="5">
        <v>2.5000000000000001E-3</v>
      </c>
      <c r="U82" s="6">
        <f t="shared" si="10"/>
        <v>0.11249999999999999</v>
      </c>
      <c r="V82" s="9">
        <v>1183120</v>
      </c>
      <c r="W82" s="12">
        <f>SUMIF('[1]Commitment Draws'!A:A,[1]Distribution!A83,'[1]Commitment Draws'!G:G)</f>
        <v>0</v>
      </c>
      <c r="X82" s="12">
        <f t="shared" si="11"/>
        <v>0</v>
      </c>
      <c r="Y82" s="12">
        <v>0</v>
      </c>
      <c r="Z82" s="12">
        <f t="shared" si="12"/>
        <v>0</v>
      </c>
      <c r="AA82" s="7">
        <v>0</v>
      </c>
      <c r="AB82" s="11">
        <f>SUMIF('[1]Transaction Detail'!$D:$D,[1]Distribution!A83,'[1]Transaction Detail'!$H:$H)</f>
        <v>0</v>
      </c>
      <c r="AC82" s="11">
        <f>SUMIF('[1]Transaction Detail'!$D:$D,[1]Distribution!A83,'[1]Transaction Detail'!$I:$I)</f>
        <v>0</v>
      </c>
      <c r="AD82" s="11">
        <f t="shared" si="13"/>
        <v>0</v>
      </c>
      <c r="AE82" s="11">
        <f t="shared" si="14"/>
        <v>0</v>
      </c>
      <c r="AF82" s="11">
        <f t="shared" si="15"/>
        <v>0</v>
      </c>
      <c r="AG82" s="11">
        <f>SUMIF('[1]Servicing Advances - Active'!A:A,[1]Distribution!A83,'[1]Servicing Advances - Active'!B:B)</f>
        <v>-540</v>
      </c>
      <c r="AH82" s="2">
        <f>_xlfn.IFNA(VLOOKUP(A82,[1]Payoffs!A:AB,22,FALSE),"")</f>
        <v>45429</v>
      </c>
      <c r="AI82" s="11">
        <f>_xlfn.IFNA(VLOOKUP($A82,[1]Payoffs!$A:$AB,23,FALSE),0)</f>
        <v>1183120</v>
      </c>
      <c r="AJ82" s="11">
        <f>_xlfn.IFNA(VLOOKUP($A82,[1]Payoffs!$A:$AB,24,FALSE),0)</f>
        <v>18149.389444444445</v>
      </c>
      <c r="AK82" s="11">
        <f>ROUND(_xlfn.IFNA(VLOOKUP($A82,[1]Payoffs!$A:$AB,19,FALSE),0),2)</f>
        <v>772.31</v>
      </c>
      <c r="AL82" s="11">
        <v>0</v>
      </c>
      <c r="AM82" s="11">
        <f>IF(AB82&lt;&gt;0,Y82+AC82-AF82+O82-AE82+AI82+AJ82-AK82+P82+AL82,O82+AC82+AI82+AJ82-AK82+P82+AL82)+_xlfn.IFNA(VLOOKUP(A82,[1]Payoffs!A:AB,28,FALSE),0)-AG82</f>
        <v>1201037.0794444443</v>
      </c>
      <c r="AN82" s="13" t="s">
        <v>52</v>
      </c>
      <c r="AO82" t="s">
        <v>53</v>
      </c>
      <c r="AP82" s="9">
        <v>0</v>
      </c>
      <c r="AQ82" s="3">
        <v>0</v>
      </c>
      <c r="AR82" s="3">
        <v>0</v>
      </c>
    </row>
    <row r="83" spans="1:44" x14ac:dyDescent="0.25">
      <c r="A83" s="1">
        <v>131118</v>
      </c>
      <c r="B83" s="2">
        <v>45229</v>
      </c>
      <c r="C83" t="s">
        <v>136</v>
      </c>
      <c r="D83" t="s">
        <v>62</v>
      </c>
      <c r="E83" s="3">
        <v>4425452</v>
      </c>
      <c r="F83" s="3">
        <v>469401</v>
      </c>
      <c r="G83" s="11">
        <v>4000</v>
      </c>
      <c r="H83" s="2">
        <v>45119</v>
      </c>
      <c r="I83" s="2">
        <v>45179</v>
      </c>
      <c r="J83">
        <v>24</v>
      </c>
      <c r="K83" s="2">
        <v>45870</v>
      </c>
      <c r="L83" s="2">
        <v>45870</v>
      </c>
      <c r="M83" t="str">
        <f t="shared" si="8"/>
        <v>No</v>
      </c>
      <c r="N83">
        <f t="shared" si="9"/>
        <v>14</v>
      </c>
      <c r="O83" s="11">
        <v>0</v>
      </c>
      <c r="P83" s="11">
        <f>SUMIF([1]Payoffs!A:A,[1]Distribution!A84,[1]Payoffs!AA:AA)</f>
        <v>0</v>
      </c>
      <c r="R83" s="5">
        <v>0.10417</v>
      </c>
      <c r="S83" s="5">
        <v>2.5000000000000001E-3</v>
      </c>
      <c r="T83" s="5">
        <v>2.5000000000000001E-3</v>
      </c>
      <c r="U83" s="6">
        <f t="shared" si="10"/>
        <v>9.9169999999999994E-2</v>
      </c>
      <c r="V83" s="9">
        <v>4421452</v>
      </c>
      <c r="W83" s="12">
        <f>SUMIF('[1]Commitment Draws'!A:A,[1]Distribution!A84,'[1]Commitment Draws'!G:G)</f>
        <v>0</v>
      </c>
      <c r="X83" s="12">
        <f t="shared" si="11"/>
        <v>4421452</v>
      </c>
      <c r="Y83" s="12">
        <v>38381.89</v>
      </c>
      <c r="Z83" s="12">
        <f t="shared" si="12"/>
        <v>38381.89</v>
      </c>
      <c r="AA83" s="7">
        <v>0</v>
      </c>
      <c r="AB83" s="11">
        <f>SUMIF('[1]Transaction Detail'!$D:$D,[1]Distribution!A84,'[1]Transaction Detail'!$H:$H)</f>
        <v>38381.89</v>
      </c>
      <c r="AC83" s="11">
        <f>SUMIF('[1]Transaction Detail'!$D:$D,[1]Distribution!A84,'[1]Transaction Detail'!$I:$I)</f>
        <v>0</v>
      </c>
      <c r="AD83" s="11">
        <f t="shared" si="13"/>
        <v>921.14</v>
      </c>
      <c r="AE83" s="11">
        <f t="shared" si="14"/>
        <v>921.14</v>
      </c>
      <c r="AF83" s="11">
        <f t="shared" si="15"/>
        <v>921.14</v>
      </c>
      <c r="AG83" s="11">
        <f>SUMIF('[1]Servicing Advances - Active'!A:A,[1]Distribution!A84,'[1]Servicing Advances - Active'!B:B)</f>
        <v>0</v>
      </c>
      <c r="AH83" s="2" t="str">
        <f>_xlfn.IFNA(VLOOKUP(A83,[1]Payoffs!A:AB,22,FALSE),"")</f>
        <v/>
      </c>
      <c r="AI83" s="11">
        <f>_xlfn.IFNA(VLOOKUP($A83,[1]Payoffs!$A:$AB,23,FALSE),0)</f>
        <v>0</v>
      </c>
      <c r="AJ83" s="11">
        <f>_xlfn.IFNA(VLOOKUP($A83,[1]Payoffs!$A:$AB,24,FALSE),0)</f>
        <v>0</v>
      </c>
      <c r="AK83" s="11">
        <f>ROUND(_xlfn.IFNA(VLOOKUP($A83,[1]Payoffs!$A:$AB,19,FALSE),0),2)</f>
        <v>0</v>
      </c>
      <c r="AL83" s="11">
        <v>0</v>
      </c>
      <c r="AM83" s="11">
        <f>IF(AB83&lt;&gt;0,Y83+AC83-AF83+O83-AE83+AI83+AJ83-AK83+P83+AL83,O83+AC83+AI83+AJ83-AK83+P83+AL83)+_xlfn.IFNA(VLOOKUP(A83,[1]Payoffs!A:AB,28,FALSE),0)-AG83</f>
        <v>36539.61</v>
      </c>
      <c r="AN83" s="13">
        <v>45453</v>
      </c>
      <c r="AO83" t="s">
        <v>47</v>
      </c>
      <c r="AP83" s="9">
        <v>0</v>
      </c>
      <c r="AQ83" s="3">
        <v>0</v>
      </c>
      <c r="AR83" s="3">
        <v>0</v>
      </c>
    </row>
    <row r="84" spans="1:44" x14ac:dyDescent="0.25">
      <c r="A84" s="1">
        <v>129379</v>
      </c>
      <c r="B84" s="2">
        <v>45229</v>
      </c>
      <c r="C84" t="s">
        <v>137</v>
      </c>
      <c r="D84" t="s">
        <v>79</v>
      </c>
      <c r="E84" s="3">
        <v>1700000</v>
      </c>
      <c r="F84" s="3">
        <v>0</v>
      </c>
      <c r="G84" s="11">
        <v>0</v>
      </c>
      <c r="H84" s="2">
        <v>45118</v>
      </c>
      <c r="I84" s="2">
        <v>45179</v>
      </c>
      <c r="J84">
        <v>36</v>
      </c>
      <c r="K84" s="2">
        <v>46235</v>
      </c>
      <c r="L84" s="2">
        <v>46235</v>
      </c>
      <c r="M84" t="str">
        <f t="shared" si="8"/>
        <v>No</v>
      </c>
      <c r="N84">
        <f t="shared" si="9"/>
        <v>26</v>
      </c>
      <c r="O84" s="11">
        <v>0</v>
      </c>
      <c r="P84" s="11">
        <f>SUMIF([1]Payoffs!A:A,[1]Distribution!A85,[1]Payoffs!AA:AA)</f>
        <v>0</v>
      </c>
      <c r="R84" s="5">
        <v>0.10475</v>
      </c>
      <c r="S84" s="5">
        <v>2.5000000000000001E-3</v>
      </c>
      <c r="T84" s="5">
        <v>2.5000000000000001E-3</v>
      </c>
      <c r="U84" s="6">
        <f t="shared" si="10"/>
        <v>9.9749999999999991E-2</v>
      </c>
      <c r="V84" s="9">
        <v>1700000</v>
      </c>
      <c r="W84" s="12">
        <f>SUMIF('[1]Commitment Draws'!A:A,[1]Distribution!A85,'[1]Commitment Draws'!G:G)</f>
        <v>0</v>
      </c>
      <c r="X84" s="12">
        <f t="shared" si="11"/>
        <v>1700000</v>
      </c>
      <c r="Y84" s="12">
        <v>14839.58</v>
      </c>
      <c r="Z84" s="12">
        <f t="shared" si="12"/>
        <v>14839.58</v>
      </c>
      <c r="AA84" s="7">
        <v>0</v>
      </c>
      <c r="AB84" s="11">
        <f>SUMIF('[1]Transaction Detail'!$D:$D,[1]Distribution!A85,'[1]Transaction Detail'!$H:$H)</f>
        <v>14839.58</v>
      </c>
      <c r="AC84" s="11">
        <f>SUMIF('[1]Transaction Detail'!$D:$D,[1]Distribution!A85,'[1]Transaction Detail'!$I:$I)</f>
        <v>0</v>
      </c>
      <c r="AD84" s="11">
        <f t="shared" si="13"/>
        <v>354.17</v>
      </c>
      <c r="AE84" s="11">
        <f t="shared" si="14"/>
        <v>354.17</v>
      </c>
      <c r="AF84" s="11">
        <f t="shared" si="15"/>
        <v>354.17</v>
      </c>
      <c r="AG84" s="11">
        <f>SUMIF('[1]Servicing Advances - Active'!A:A,[1]Distribution!A85,'[1]Servicing Advances - Active'!B:B)</f>
        <v>0</v>
      </c>
      <c r="AH84" s="2" t="str">
        <f>_xlfn.IFNA(VLOOKUP(A84,[1]Payoffs!A:AB,22,FALSE),"")</f>
        <v/>
      </c>
      <c r="AI84" s="11">
        <f>_xlfn.IFNA(VLOOKUP($A84,[1]Payoffs!$A:$AB,23,FALSE),0)</f>
        <v>0</v>
      </c>
      <c r="AJ84" s="11">
        <f>_xlfn.IFNA(VLOOKUP($A84,[1]Payoffs!$A:$AB,24,FALSE),0)</f>
        <v>0</v>
      </c>
      <c r="AK84" s="11">
        <f>ROUND(_xlfn.IFNA(VLOOKUP($A84,[1]Payoffs!$A:$AB,19,FALSE),0),2)</f>
        <v>0</v>
      </c>
      <c r="AL84" s="11">
        <v>0</v>
      </c>
      <c r="AM84" s="11">
        <f>IF(AB84&lt;&gt;0,Y84+AC84-AF84+O84-AE84+AI84+AJ84-AK84+P84+AL84,O84+AC84+AI84+AJ84-AK84+P84+AL84)+_xlfn.IFNA(VLOOKUP(A84,[1]Payoffs!A:AB,28,FALSE),0)-AG84</f>
        <v>14131.24</v>
      </c>
      <c r="AN84" s="13">
        <v>45453</v>
      </c>
      <c r="AO84" t="s">
        <v>47</v>
      </c>
      <c r="AP84" s="9">
        <v>0</v>
      </c>
      <c r="AQ84" s="3">
        <v>0</v>
      </c>
      <c r="AR84" s="3">
        <v>0</v>
      </c>
    </row>
    <row r="85" spans="1:44" x14ac:dyDescent="0.25">
      <c r="A85" s="1">
        <v>130189</v>
      </c>
      <c r="B85" s="2">
        <v>45229</v>
      </c>
      <c r="C85" t="s">
        <v>138</v>
      </c>
      <c r="D85" t="s">
        <v>65</v>
      </c>
      <c r="E85" s="3">
        <v>139300</v>
      </c>
      <c r="F85" s="3">
        <v>124000</v>
      </c>
      <c r="G85" s="11">
        <v>7350</v>
      </c>
      <c r="H85" s="2">
        <v>45107</v>
      </c>
      <c r="I85" s="2">
        <v>45148</v>
      </c>
      <c r="J85">
        <v>13</v>
      </c>
      <c r="K85" s="2">
        <v>45505</v>
      </c>
      <c r="L85" s="2">
        <v>45505</v>
      </c>
      <c r="M85" t="str">
        <f t="shared" si="8"/>
        <v>No</v>
      </c>
      <c r="N85">
        <f t="shared" si="9"/>
        <v>2</v>
      </c>
      <c r="O85" s="11">
        <v>0</v>
      </c>
      <c r="P85" s="11">
        <f>SUMIF([1]Payoffs!A:A,[1]Distribution!A86,[1]Payoffs!AA:AA)</f>
        <v>0</v>
      </c>
      <c r="R85" s="5">
        <v>0.1105</v>
      </c>
      <c r="S85" s="5">
        <v>2.5000000000000001E-3</v>
      </c>
      <c r="T85" s="5">
        <v>2.5000000000000001E-3</v>
      </c>
      <c r="U85" s="6">
        <f t="shared" si="10"/>
        <v>0.1055</v>
      </c>
      <c r="V85" s="9">
        <v>121850</v>
      </c>
      <c r="W85" s="12">
        <f>SUMIF('[1]Commitment Draws'!A:A,[1]Distribution!A86,'[1]Commitment Draws'!G:G)</f>
        <v>10100</v>
      </c>
      <c r="X85" s="12">
        <f t="shared" si="11"/>
        <v>131950</v>
      </c>
      <c r="Y85" s="12">
        <v>1064.95</v>
      </c>
      <c r="Z85" s="12">
        <f t="shared" si="12"/>
        <v>1064.95</v>
      </c>
      <c r="AA85" s="7">
        <v>0</v>
      </c>
      <c r="AB85" s="11">
        <f>SUMIF('[1]Transaction Detail'!$D:$D,[1]Distribution!A86,'[1]Transaction Detail'!$H:$H)</f>
        <v>1064.95</v>
      </c>
      <c r="AC85" s="11">
        <f>SUMIF('[1]Transaction Detail'!$D:$D,[1]Distribution!A86,'[1]Transaction Detail'!$I:$I)</f>
        <v>0</v>
      </c>
      <c r="AD85" s="11">
        <f t="shared" si="13"/>
        <v>24.09</v>
      </c>
      <c r="AE85" s="11">
        <f t="shared" si="14"/>
        <v>24.09</v>
      </c>
      <c r="AF85" s="11">
        <f t="shared" si="15"/>
        <v>24.09</v>
      </c>
      <c r="AG85" s="11">
        <f>SUMIF('[1]Servicing Advances - Active'!A:A,[1]Distribution!A86,'[1]Servicing Advances - Active'!B:B)</f>
        <v>0</v>
      </c>
      <c r="AH85" s="2" t="str">
        <f>_xlfn.IFNA(VLOOKUP(A85,[1]Payoffs!A:AB,22,FALSE),"")</f>
        <v/>
      </c>
      <c r="AI85" s="11">
        <f>_xlfn.IFNA(VLOOKUP($A85,[1]Payoffs!$A:$AB,23,FALSE),0)</f>
        <v>0</v>
      </c>
      <c r="AJ85" s="11">
        <f>_xlfn.IFNA(VLOOKUP($A85,[1]Payoffs!$A:$AB,24,FALSE),0)</f>
        <v>0</v>
      </c>
      <c r="AK85" s="11">
        <f>ROUND(_xlfn.IFNA(VLOOKUP($A85,[1]Payoffs!$A:$AB,19,FALSE),0),2)</f>
        <v>0</v>
      </c>
      <c r="AL85" s="11">
        <v>0</v>
      </c>
      <c r="AM85" s="11">
        <f>IF(AB85&lt;&gt;0,Y85+AC85-AF85+O85-AE85+AI85+AJ85-AK85+P85+AL85,O85+AC85+AI85+AJ85-AK85+P85+AL85)+_xlfn.IFNA(VLOOKUP(A85,[1]Payoffs!A:AB,28,FALSE),0)-AG85</f>
        <v>1016.7700000000001</v>
      </c>
      <c r="AN85" s="13">
        <v>45453</v>
      </c>
      <c r="AO85" t="s">
        <v>47</v>
      </c>
      <c r="AP85" s="9">
        <v>0</v>
      </c>
      <c r="AQ85" s="3">
        <v>0</v>
      </c>
      <c r="AR85" s="3">
        <v>0</v>
      </c>
    </row>
    <row r="86" spans="1:44" x14ac:dyDescent="0.25">
      <c r="A86" s="1">
        <v>131348</v>
      </c>
      <c r="B86" s="2">
        <v>45229</v>
      </c>
      <c r="C86" t="s">
        <v>139</v>
      </c>
      <c r="D86" t="s">
        <v>99</v>
      </c>
      <c r="E86" s="3">
        <v>176280</v>
      </c>
      <c r="F86" s="3">
        <v>55000</v>
      </c>
      <c r="G86" s="11">
        <v>0</v>
      </c>
      <c r="H86" s="2">
        <v>45107</v>
      </c>
      <c r="I86" s="2">
        <v>45148</v>
      </c>
      <c r="J86">
        <v>13</v>
      </c>
      <c r="K86" s="2">
        <v>45505</v>
      </c>
      <c r="L86" s="2">
        <v>45505</v>
      </c>
      <c r="M86" t="str">
        <f t="shared" si="8"/>
        <v>No</v>
      </c>
      <c r="N86">
        <f t="shared" si="9"/>
        <v>2</v>
      </c>
      <c r="O86" s="11">
        <v>0</v>
      </c>
      <c r="P86" s="11">
        <f>SUMIF([1]Payoffs!A:A,[1]Distribution!A87,[1]Payoffs!AA:AA)</f>
        <v>0</v>
      </c>
      <c r="R86" s="5">
        <v>0.1235</v>
      </c>
      <c r="S86" s="5">
        <v>2.5000000000000001E-3</v>
      </c>
      <c r="T86" s="5">
        <v>2.5000000000000001E-3</v>
      </c>
      <c r="U86" s="6">
        <f t="shared" si="10"/>
        <v>0.11849999999999999</v>
      </c>
      <c r="V86" s="9">
        <v>176280</v>
      </c>
      <c r="W86" s="12">
        <f>SUMIF('[1]Commitment Draws'!A:A,[1]Distribution!A87,'[1]Commitment Draws'!G:G)</f>
        <v>0</v>
      </c>
      <c r="X86" s="12">
        <f t="shared" si="11"/>
        <v>176280</v>
      </c>
      <c r="Y86" s="12">
        <v>1814.22</v>
      </c>
      <c r="Z86" s="12">
        <f t="shared" si="12"/>
        <v>1814.22</v>
      </c>
      <c r="AA86" s="7">
        <v>0</v>
      </c>
      <c r="AB86" s="11">
        <f>SUMIF('[1]Transaction Detail'!$D:$D,[1]Distribution!A87,'[1]Transaction Detail'!$H:$H)</f>
        <v>1814.22</v>
      </c>
      <c r="AC86" s="11">
        <f>SUMIF('[1]Transaction Detail'!$D:$D,[1]Distribution!A87,'[1]Transaction Detail'!$I:$I)</f>
        <v>0</v>
      </c>
      <c r="AD86" s="11">
        <f t="shared" si="13"/>
        <v>36.729999999999997</v>
      </c>
      <c r="AE86" s="11">
        <f t="shared" si="14"/>
        <v>36.729999999999997</v>
      </c>
      <c r="AF86" s="11">
        <f t="shared" si="15"/>
        <v>36.729999999999997</v>
      </c>
      <c r="AG86" s="11">
        <f>SUMIF('[1]Servicing Advances - Active'!A:A,[1]Distribution!A87,'[1]Servicing Advances - Active'!B:B)</f>
        <v>0</v>
      </c>
      <c r="AH86" s="2" t="str">
        <f>_xlfn.IFNA(VLOOKUP(A86,[1]Payoffs!A:AB,22,FALSE),"")</f>
        <v/>
      </c>
      <c r="AI86" s="11">
        <f>_xlfn.IFNA(VLOOKUP($A86,[1]Payoffs!$A:$AB,23,FALSE),0)</f>
        <v>0</v>
      </c>
      <c r="AJ86" s="11">
        <f>_xlfn.IFNA(VLOOKUP($A86,[1]Payoffs!$A:$AB,24,FALSE),0)</f>
        <v>0</v>
      </c>
      <c r="AK86" s="11">
        <f>ROUND(_xlfn.IFNA(VLOOKUP($A86,[1]Payoffs!$A:$AB,19,FALSE),0),2)</f>
        <v>0</v>
      </c>
      <c r="AL86" s="11">
        <v>0</v>
      </c>
      <c r="AM86" s="11">
        <f>IF(AB86&lt;&gt;0,Y86+AC86-AF86+O86-AE86+AI86+AJ86-AK86+P86+AL86,O86+AC86+AI86+AJ86-AK86+P86+AL86)+_xlfn.IFNA(VLOOKUP(A86,[1]Payoffs!A:AB,28,FALSE),0)-AG86</f>
        <v>1740.76</v>
      </c>
      <c r="AN86" s="13">
        <v>45453</v>
      </c>
      <c r="AO86" t="s">
        <v>47</v>
      </c>
      <c r="AP86" s="9">
        <v>0</v>
      </c>
      <c r="AQ86" s="3">
        <v>0</v>
      </c>
      <c r="AR86" s="3">
        <v>0</v>
      </c>
    </row>
    <row r="87" spans="1:44" x14ac:dyDescent="0.25">
      <c r="A87" s="1">
        <v>131479</v>
      </c>
      <c r="B87" s="2">
        <v>45229</v>
      </c>
      <c r="C87" t="s">
        <v>140</v>
      </c>
      <c r="D87" t="s">
        <v>71</v>
      </c>
      <c r="E87" s="3">
        <v>1302000</v>
      </c>
      <c r="F87" s="3">
        <v>0</v>
      </c>
      <c r="G87" s="11">
        <v>0</v>
      </c>
      <c r="H87" s="2">
        <v>45105</v>
      </c>
      <c r="I87" s="2">
        <v>45148</v>
      </c>
      <c r="J87">
        <v>13</v>
      </c>
      <c r="K87" s="2">
        <v>45505</v>
      </c>
      <c r="L87" s="2">
        <v>45505</v>
      </c>
      <c r="M87" t="str">
        <f t="shared" si="8"/>
        <v>No</v>
      </c>
      <c r="N87">
        <f t="shared" si="9"/>
        <v>3</v>
      </c>
      <c r="O87" s="11">
        <v>0</v>
      </c>
      <c r="P87" s="11">
        <f>SUMIF([1]Payoffs!A:A,[1]Distribution!A88,[1]Payoffs!AA:AA)</f>
        <v>0</v>
      </c>
      <c r="R87" s="5">
        <v>0.1105</v>
      </c>
      <c r="S87" s="5">
        <v>2.5000000000000001E-3</v>
      </c>
      <c r="T87" s="5">
        <v>2.5000000000000001E-3</v>
      </c>
      <c r="U87" s="6">
        <f t="shared" si="10"/>
        <v>0.1055</v>
      </c>
      <c r="V87" s="9">
        <v>1302000</v>
      </c>
      <c r="W87" s="12">
        <f>SUMIF('[1]Commitment Draws'!A:A,[1]Distribution!A88,'[1]Commitment Draws'!G:G)</f>
        <v>0</v>
      </c>
      <c r="X87" s="12">
        <f t="shared" si="11"/>
        <v>1302000</v>
      </c>
      <c r="Y87" s="12">
        <v>11989.25</v>
      </c>
      <c r="Z87" s="12">
        <f t="shared" si="12"/>
        <v>11989.25</v>
      </c>
      <c r="AA87" s="7">
        <v>0</v>
      </c>
      <c r="AB87" s="11">
        <f>SUMIF('[1]Transaction Detail'!$D:$D,[1]Distribution!A88,'[1]Transaction Detail'!$H:$H)</f>
        <v>11989.25</v>
      </c>
      <c r="AC87" s="11">
        <f>SUMIF('[1]Transaction Detail'!$D:$D,[1]Distribution!A88,'[1]Transaction Detail'!$I:$I)</f>
        <v>0</v>
      </c>
      <c r="AD87" s="11">
        <f t="shared" si="13"/>
        <v>271.25</v>
      </c>
      <c r="AE87" s="11">
        <f t="shared" si="14"/>
        <v>271.25</v>
      </c>
      <c r="AF87" s="11">
        <f t="shared" si="15"/>
        <v>271.25</v>
      </c>
      <c r="AG87" s="11">
        <f>SUMIF('[1]Servicing Advances - Active'!A:A,[1]Distribution!A88,'[1]Servicing Advances - Active'!B:B)</f>
        <v>0</v>
      </c>
      <c r="AH87" s="2" t="str">
        <f>_xlfn.IFNA(VLOOKUP(A87,[1]Payoffs!A:AB,22,FALSE),"")</f>
        <v/>
      </c>
      <c r="AI87" s="11">
        <f>_xlfn.IFNA(VLOOKUP($A87,[1]Payoffs!$A:$AB,23,FALSE),0)</f>
        <v>0</v>
      </c>
      <c r="AJ87" s="11">
        <f>_xlfn.IFNA(VLOOKUP($A87,[1]Payoffs!$A:$AB,24,FALSE),0)</f>
        <v>0</v>
      </c>
      <c r="AK87" s="11">
        <f>ROUND(_xlfn.IFNA(VLOOKUP($A87,[1]Payoffs!$A:$AB,19,FALSE),0),2)</f>
        <v>0</v>
      </c>
      <c r="AL87" s="11">
        <v>0</v>
      </c>
      <c r="AM87" s="11">
        <f>IF(AB87&lt;&gt;0,Y87+AC87-AF87+O87-AE87+AI87+AJ87-AK87+P87+AL87,O87+AC87+AI87+AJ87-AK87+P87+AL87)+_xlfn.IFNA(VLOOKUP(A87,[1]Payoffs!A:AB,28,FALSE),0)-AG87</f>
        <v>11446.75</v>
      </c>
      <c r="AN87" s="13">
        <v>45422</v>
      </c>
      <c r="AO87" t="s">
        <v>47</v>
      </c>
      <c r="AP87" s="9">
        <v>0</v>
      </c>
      <c r="AQ87" s="3">
        <v>0</v>
      </c>
      <c r="AR87" s="3">
        <v>0</v>
      </c>
    </row>
    <row r="88" spans="1:44" x14ac:dyDescent="0.25">
      <c r="A88" s="1">
        <v>131557</v>
      </c>
      <c r="B88" s="2">
        <v>45229</v>
      </c>
      <c r="C88" t="s">
        <v>141</v>
      </c>
      <c r="D88" t="s">
        <v>65</v>
      </c>
      <c r="E88" s="3">
        <v>77350</v>
      </c>
      <c r="F88" s="3">
        <v>51000</v>
      </c>
      <c r="G88" s="11">
        <v>30875</v>
      </c>
      <c r="H88" s="2">
        <v>45107</v>
      </c>
      <c r="I88" s="2">
        <v>45148</v>
      </c>
      <c r="J88">
        <v>13</v>
      </c>
      <c r="K88" s="2">
        <v>45505</v>
      </c>
      <c r="L88" s="2">
        <v>45505</v>
      </c>
      <c r="M88" t="str">
        <f t="shared" si="8"/>
        <v>No</v>
      </c>
      <c r="N88">
        <f t="shared" si="9"/>
        <v>2</v>
      </c>
      <c r="O88" s="11">
        <v>0</v>
      </c>
      <c r="P88" s="11">
        <f>SUMIF([1]Payoffs!A:A,[1]Distribution!A89,[1]Payoffs!AA:AA)</f>
        <v>0</v>
      </c>
      <c r="R88" s="5">
        <v>0.1275</v>
      </c>
      <c r="S88" s="5">
        <v>2.5000000000000001E-3</v>
      </c>
      <c r="T88" s="5">
        <v>2.5000000000000001E-3</v>
      </c>
      <c r="U88" s="6">
        <f t="shared" si="10"/>
        <v>0.1225</v>
      </c>
      <c r="V88" s="9">
        <v>46475</v>
      </c>
      <c r="W88" s="12">
        <f>SUMIF('[1]Commitment Draws'!A:A,[1]Distribution!A89,'[1]Commitment Draws'!G:G)</f>
        <v>0</v>
      </c>
      <c r="X88" s="12">
        <f t="shared" si="11"/>
        <v>46475</v>
      </c>
      <c r="Y88" s="12">
        <v>493.8</v>
      </c>
      <c r="Z88" s="12">
        <f t="shared" si="12"/>
        <v>493.8</v>
      </c>
      <c r="AA88" s="7">
        <v>0</v>
      </c>
      <c r="AB88" s="11">
        <f>SUMIF('[1]Transaction Detail'!$D:$D,[1]Distribution!A89,'[1]Transaction Detail'!$H:$H)</f>
        <v>493.8</v>
      </c>
      <c r="AC88" s="11">
        <f>SUMIF('[1]Transaction Detail'!$D:$D,[1]Distribution!A89,'[1]Transaction Detail'!$I:$I)</f>
        <v>0</v>
      </c>
      <c r="AD88" s="11">
        <f t="shared" si="13"/>
        <v>9.68</v>
      </c>
      <c r="AE88" s="11">
        <f t="shared" si="14"/>
        <v>9.68</v>
      </c>
      <c r="AF88" s="11">
        <f t="shared" si="15"/>
        <v>9.68</v>
      </c>
      <c r="AG88" s="11">
        <f>SUMIF('[1]Servicing Advances - Active'!A:A,[1]Distribution!A89,'[1]Servicing Advances - Active'!B:B)</f>
        <v>0</v>
      </c>
      <c r="AH88" s="2" t="str">
        <f>_xlfn.IFNA(VLOOKUP(A88,[1]Payoffs!A:AB,22,FALSE),"")</f>
        <v/>
      </c>
      <c r="AI88" s="11">
        <f>_xlfn.IFNA(VLOOKUP($A88,[1]Payoffs!$A:$AB,23,FALSE),0)</f>
        <v>0</v>
      </c>
      <c r="AJ88" s="11">
        <f>_xlfn.IFNA(VLOOKUP($A88,[1]Payoffs!$A:$AB,24,FALSE),0)</f>
        <v>0</v>
      </c>
      <c r="AK88" s="11">
        <f>ROUND(_xlfn.IFNA(VLOOKUP($A88,[1]Payoffs!$A:$AB,19,FALSE),0),2)</f>
        <v>0</v>
      </c>
      <c r="AL88" s="11">
        <v>0</v>
      </c>
      <c r="AM88" s="11">
        <f>IF(AB88&lt;&gt;0,Y88+AC88-AF88+O88-AE88+AI88+AJ88-AK88+P88+AL88,O88+AC88+AI88+AJ88-AK88+P88+AL88)+_xlfn.IFNA(VLOOKUP(A88,[1]Payoffs!A:AB,28,FALSE),0)-AG88</f>
        <v>474.44</v>
      </c>
      <c r="AN88" s="13">
        <v>45453</v>
      </c>
      <c r="AO88" t="s">
        <v>47</v>
      </c>
      <c r="AP88" s="9">
        <v>0</v>
      </c>
      <c r="AQ88" s="3">
        <v>0</v>
      </c>
      <c r="AR88" s="3">
        <v>0</v>
      </c>
    </row>
    <row r="89" spans="1:44" x14ac:dyDescent="0.25">
      <c r="A89" s="1">
        <v>131835</v>
      </c>
      <c r="B89" s="2">
        <v>45229</v>
      </c>
      <c r="C89" t="s">
        <v>142</v>
      </c>
      <c r="D89" t="s">
        <v>71</v>
      </c>
      <c r="E89" s="3">
        <v>260990</v>
      </c>
      <c r="F89" s="3">
        <v>0</v>
      </c>
      <c r="G89" s="11">
        <v>0</v>
      </c>
      <c r="H89" s="2">
        <v>45107</v>
      </c>
      <c r="I89" s="2">
        <v>45148</v>
      </c>
      <c r="J89">
        <v>13</v>
      </c>
      <c r="K89" s="2">
        <v>45505</v>
      </c>
      <c r="L89" s="2">
        <v>45505</v>
      </c>
      <c r="M89" t="str">
        <f t="shared" si="8"/>
        <v>No</v>
      </c>
      <c r="N89">
        <f t="shared" si="9"/>
        <v>2</v>
      </c>
      <c r="O89" s="11">
        <v>0</v>
      </c>
      <c r="P89" s="11">
        <f>SUMIF([1]Payoffs!A:A,[1]Distribution!A90,[1]Payoffs!AA:AA)</f>
        <v>0</v>
      </c>
      <c r="R89" s="5">
        <v>0.11749999999999999</v>
      </c>
      <c r="S89" s="5">
        <v>2.5000000000000001E-3</v>
      </c>
      <c r="T89" s="5">
        <v>2.5000000000000001E-3</v>
      </c>
      <c r="U89" s="6">
        <f t="shared" si="10"/>
        <v>0.11249999999999999</v>
      </c>
      <c r="V89" s="9">
        <v>260990</v>
      </c>
      <c r="W89" s="12">
        <f>SUMIF('[1]Commitment Draws'!A:A,[1]Distribution!A90,'[1]Commitment Draws'!G:G)</f>
        <v>0</v>
      </c>
      <c r="X89" s="12">
        <f t="shared" si="11"/>
        <v>260990</v>
      </c>
      <c r="Y89" s="12">
        <v>2555.5300000000002</v>
      </c>
      <c r="Z89" s="12">
        <f t="shared" si="12"/>
        <v>2555.5300000000002</v>
      </c>
      <c r="AA89" s="7">
        <v>0</v>
      </c>
      <c r="AB89" s="11">
        <f>SUMIF('[1]Transaction Detail'!$D:$D,[1]Distribution!A90,'[1]Transaction Detail'!$H:$H)</f>
        <v>2555.5300000000002</v>
      </c>
      <c r="AC89" s="11">
        <f>SUMIF('[1]Transaction Detail'!$D:$D,[1]Distribution!A90,'[1]Transaction Detail'!$I:$I)</f>
        <v>0</v>
      </c>
      <c r="AD89" s="11">
        <f t="shared" si="13"/>
        <v>54.37</v>
      </c>
      <c r="AE89" s="11">
        <f t="shared" si="14"/>
        <v>54.37</v>
      </c>
      <c r="AF89" s="11">
        <f t="shared" si="15"/>
        <v>54.37</v>
      </c>
      <c r="AG89" s="11">
        <f>SUMIF('[1]Servicing Advances - Active'!A:A,[1]Distribution!A90,'[1]Servicing Advances - Active'!B:B)</f>
        <v>0</v>
      </c>
      <c r="AH89" s="2" t="str">
        <f>_xlfn.IFNA(VLOOKUP(A89,[1]Payoffs!A:AB,22,FALSE),"")</f>
        <v/>
      </c>
      <c r="AI89" s="11">
        <f>_xlfn.IFNA(VLOOKUP($A89,[1]Payoffs!$A:$AB,23,FALSE),0)</f>
        <v>0</v>
      </c>
      <c r="AJ89" s="11">
        <f>_xlfn.IFNA(VLOOKUP($A89,[1]Payoffs!$A:$AB,24,FALSE),0)</f>
        <v>0</v>
      </c>
      <c r="AK89" s="11">
        <f>ROUND(_xlfn.IFNA(VLOOKUP($A89,[1]Payoffs!$A:$AB,19,FALSE),0),2)</f>
        <v>0</v>
      </c>
      <c r="AL89" s="11">
        <v>0</v>
      </c>
      <c r="AM89" s="11">
        <f>IF(AB89&lt;&gt;0,Y89+AC89-AF89+O89-AE89+AI89+AJ89-AK89+P89+AL89,O89+AC89+AI89+AJ89-AK89+P89+AL89)+_xlfn.IFNA(VLOOKUP(A89,[1]Payoffs!A:AB,28,FALSE),0)-AG89</f>
        <v>2446.7900000000004</v>
      </c>
      <c r="AN89" s="13">
        <v>45453</v>
      </c>
      <c r="AO89" t="s">
        <v>47</v>
      </c>
      <c r="AP89" s="9">
        <v>0</v>
      </c>
      <c r="AQ89" s="3">
        <v>0</v>
      </c>
      <c r="AR89" s="3">
        <v>0</v>
      </c>
    </row>
    <row r="90" spans="1:44" x14ac:dyDescent="0.25">
      <c r="A90" s="1">
        <v>131837</v>
      </c>
      <c r="B90" s="2">
        <v>45229</v>
      </c>
      <c r="C90" t="s">
        <v>142</v>
      </c>
      <c r="D90" t="s">
        <v>71</v>
      </c>
      <c r="E90" s="3">
        <v>260990</v>
      </c>
      <c r="F90" s="3">
        <v>0</v>
      </c>
      <c r="G90" s="11">
        <v>0</v>
      </c>
      <c r="H90" s="2">
        <v>45107</v>
      </c>
      <c r="I90" s="2">
        <v>45148</v>
      </c>
      <c r="J90">
        <v>13</v>
      </c>
      <c r="K90" s="2">
        <v>45505</v>
      </c>
      <c r="L90" s="2">
        <v>45505</v>
      </c>
      <c r="M90" t="str">
        <f t="shared" si="8"/>
        <v>No</v>
      </c>
      <c r="N90">
        <f t="shared" si="9"/>
        <v>2</v>
      </c>
      <c r="O90" s="11">
        <v>0</v>
      </c>
      <c r="P90" s="11">
        <f>SUMIF([1]Payoffs!A:A,[1]Distribution!A91,[1]Payoffs!AA:AA)</f>
        <v>0</v>
      </c>
      <c r="R90" s="5">
        <v>0.11749999999999999</v>
      </c>
      <c r="S90" s="5">
        <v>2.5000000000000001E-3</v>
      </c>
      <c r="T90" s="5">
        <v>2.5000000000000001E-3</v>
      </c>
      <c r="U90" s="6">
        <f t="shared" si="10"/>
        <v>0.11249999999999999</v>
      </c>
      <c r="V90" s="9">
        <v>260990</v>
      </c>
      <c r="W90" s="12">
        <f>SUMIF('[1]Commitment Draws'!A:A,[1]Distribution!A91,'[1]Commitment Draws'!G:G)</f>
        <v>0</v>
      </c>
      <c r="X90" s="12">
        <f t="shared" si="11"/>
        <v>260990</v>
      </c>
      <c r="Y90" s="12">
        <v>2555.5300000000002</v>
      </c>
      <c r="Z90" s="12">
        <f t="shared" si="12"/>
        <v>2555.5300000000002</v>
      </c>
      <c r="AA90" s="7">
        <v>0</v>
      </c>
      <c r="AB90" s="11">
        <f>SUMIF('[1]Transaction Detail'!$D:$D,[1]Distribution!A91,'[1]Transaction Detail'!$H:$H)</f>
        <v>2555.5300000000002</v>
      </c>
      <c r="AC90" s="11">
        <f>SUMIF('[1]Transaction Detail'!$D:$D,[1]Distribution!A91,'[1]Transaction Detail'!$I:$I)</f>
        <v>0</v>
      </c>
      <c r="AD90" s="11">
        <f t="shared" si="13"/>
        <v>54.37</v>
      </c>
      <c r="AE90" s="11">
        <f t="shared" si="14"/>
        <v>54.37</v>
      </c>
      <c r="AF90" s="11">
        <f t="shared" si="15"/>
        <v>54.37</v>
      </c>
      <c r="AG90" s="11">
        <f>SUMIF('[1]Servicing Advances - Active'!A:A,[1]Distribution!A91,'[1]Servicing Advances - Active'!B:B)</f>
        <v>0</v>
      </c>
      <c r="AH90" s="2" t="str">
        <f>_xlfn.IFNA(VLOOKUP(A90,[1]Payoffs!A:AB,22,FALSE),"")</f>
        <v/>
      </c>
      <c r="AI90" s="11">
        <f>_xlfn.IFNA(VLOOKUP($A90,[1]Payoffs!$A:$AB,23,FALSE),0)</f>
        <v>0</v>
      </c>
      <c r="AJ90" s="11">
        <f>_xlfn.IFNA(VLOOKUP($A90,[1]Payoffs!$A:$AB,24,FALSE),0)</f>
        <v>0</v>
      </c>
      <c r="AK90" s="11">
        <f>ROUND(_xlfn.IFNA(VLOOKUP($A90,[1]Payoffs!$A:$AB,19,FALSE),0),2)</f>
        <v>0</v>
      </c>
      <c r="AL90" s="11">
        <v>0</v>
      </c>
      <c r="AM90" s="11">
        <f>IF(AB90&lt;&gt;0,Y90+AC90-AF90+O90-AE90+AI90+AJ90-AK90+P90+AL90,O90+AC90+AI90+AJ90-AK90+P90+AL90)+_xlfn.IFNA(VLOOKUP(A90,[1]Payoffs!A:AB,28,FALSE),0)-AG90</f>
        <v>2446.7900000000004</v>
      </c>
      <c r="AN90" s="13">
        <v>45453</v>
      </c>
      <c r="AO90" t="s">
        <v>47</v>
      </c>
      <c r="AP90" s="9">
        <v>0</v>
      </c>
      <c r="AQ90" s="3">
        <v>0</v>
      </c>
      <c r="AR90" s="3">
        <v>0</v>
      </c>
    </row>
    <row r="91" spans="1:44" x14ac:dyDescent="0.25">
      <c r="A91" s="1">
        <v>131501</v>
      </c>
      <c r="B91" s="2">
        <v>45229</v>
      </c>
      <c r="C91" t="s">
        <v>143</v>
      </c>
      <c r="D91" t="s">
        <v>65</v>
      </c>
      <c r="E91" s="3">
        <v>175500</v>
      </c>
      <c r="F91" s="3">
        <v>60650</v>
      </c>
      <c r="G91" s="11">
        <v>24000</v>
      </c>
      <c r="H91" s="2">
        <v>45112</v>
      </c>
      <c r="I91" s="2">
        <v>45148</v>
      </c>
      <c r="J91">
        <v>13</v>
      </c>
      <c r="K91" s="2">
        <v>45505</v>
      </c>
      <c r="L91" s="2">
        <v>45505</v>
      </c>
      <c r="M91" t="str">
        <f t="shared" si="8"/>
        <v>No</v>
      </c>
      <c r="N91">
        <f t="shared" si="9"/>
        <v>2</v>
      </c>
      <c r="O91" s="11">
        <v>0</v>
      </c>
      <c r="P91" s="11">
        <f>SUMIF([1]Payoffs!A:A,[1]Distribution!A92,[1]Payoffs!AA:AA)</f>
        <v>0</v>
      </c>
      <c r="R91" s="5">
        <v>0.11749999999999999</v>
      </c>
      <c r="S91" s="5">
        <v>2.5000000000000001E-3</v>
      </c>
      <c r="T91" s="5">
        <v>2.5000000000000001E-3</v>
      </c>
      <c r="U91" s="6">
        <f t="shared" si="10"/>
        <v>0.11249999999999999</v>
      </c>
      <c r="V91" s="9">
        <v>151500</v>
      </c>
      <c r="W91" s="12">
        <f>SUMIF('[1]Commitment Draws'!A:A,[1]Distribution!A92,'[1]Commitment Draws'!G:G)</f>
        <v>0</v>
      </c>
      <c r="X91" s="12">
        <f t="shared" si="11"/>
        <v>151500</v>
      </c>
      <c r="Y91" s="12">
        <v>1483.44</v>
      </c>
      <c r="Z91" s="12">
        <f t="shared" si="12"/>
        <v>1483.44</v>
      </c>
      <c r="AA91" s="7">
        <v>0</v>
      </c>
      <c r="AB91" s="11">
        <f>SUMIF('[1]Transaction Detail'!$D:$D,[1]Distribution!A92,'[1]Transaction Detail'!$H:$H)</f>
        <v>1483.44</v>
      </c>
      <c r="AC91" s="11">
        <f>SUMIF('[1]Transaction Detail'!$D:$D,[1]Distribution!A92,'[1]Transaction Detail'!$I:$I)</f>
        <v>0</v>
      </c>
      <c r="AD91" s="11">
        <f t="shared" si="13"/>
        <v>31.56</v>
      </c>
      <c r="AE91" s="11">
        <f t="shared" si="14"/>
        <v>31.56</v>
      </c>
      <c r="AF91" s="11">
        <f t="shared" si="15"/>
        <v>31.56</v>
      </c>
      <c r="AG91" s="11">
        <f>SUMIF('[1]Servicing Advances - Active'!A:A,[1]Distribution!A92,'[1]Servicing Advances - Active'!B:B)</f>
        <v>0</v>
      </c>
      <c r="AH91" s="2" t="str">
        <f>_xlfn.IFNA(VLOOKUP(A91,[1]Payoffs!A:AB,22,FALSE),"")</f>
        <v/>
      </c>
      <c r="AI91" s="11">
        <f>_xlfn.IFNA(VLOOKUP($A91,[1]Payoffs!$A:$AB,23,FALSE),0)</f>
        <v>0</v>
      </c>
      <c r="AJ91" s="11">
        <f>_xlfn.IFNA(VLOOKUP($A91,[1]Payoffs!$A:$AB,24,FALSE),0)</f>
        <v>0</v>
      </c>
      <c r="AK91" s="11">
        <f>ROUND(_xlfn.IFNA(VLOOKUP($A91,[1]Payoffs!$A:$AB,19,FALSE),0),2)</f>
        <v>0</v>
      </c>
      <c r="AL91" s="11">
        <v>0</v>
      </c>
      <c r="AM91" s="11">
        <f>IF(AB91&lt;&gt;0,Y91+AC91-AF91+O91-AE91+AI91+AJ91-AK91+P91+AL91,O91+AC91+AI91+AJ91-AK91+P91+AL91)+_xlfn.IFNA(VLOOKUP(A91,[1]Payoffs!A:AB,28,FALSE),0)-AG91</f>
        <v>1420.3200000000002</v>
      </c>
      <c r="AN91" s="13">
        <v>45453</v>
      </c>
      <c r="AO91" t="s">
        <v>47</v>
      </c>
      <c r="AP91" s="9">
        <v>0</v>
      </c>
      <c r="AQ91" s="3">
        <v>0</v>
      </c>
      <c r="AR91" s="3">
        <v>0</v>
      </c>
    </row>
    <row r="92" spans="1:44" x14ac:dyDescent="0.25">
      <c r="A92" s="1">
        <v>131569</v>
      </c>
      <c r="B92" s="2">
        <v>45229</v>
      </c>
      <c r="C92" t="s">
        <v>144</v>
      </c>
      <c r="D92" t="s">
        <v>65</v>
      </c>
      <c r="E92" s="3">
        <v>436800</v>
      </c>
      <c r="F92" s="3">
        <v>88100</v>
      </c>
      <c r="G92" s="11">
        <v>0</v>
      </c>
      <c r="H92" s="2">
        <v>45114</v>
      </c>
      <c r="I92" s="2">
        <v>45179</v>
      </c>
      <c r="J92">
        <v>13</v>
      </c>
      <c r="K92" s="2">
        <v>45536</v>
      </c>
      <c r="L92" s="2">
        <v>45536</v>
      </c>
      <c r="M92" t="str">
        <f t="shared" si="8"/>
        <v>No</v>
      </c>
      <c r="N92">
        <f t="shared" si="9"/>
        <v>4</v>
      </c>
      <c r="O92" s="11">
        <v>0</v>
      </c>
      <c r="P92" s="11">
        <f>SUMIF([1]Payoffs!A:A,[1]Distribution!A93,[1]Payoffs!AA:AA)</f>
        <v>0</v>
      </c>
      <c r="R92" s="5">
        <v>0.10550000000000001</v>
      </c>
      <c r="S92" s="5">
        <v>2.5000000000000001E-3</v>
      </c>
      <c r="T92" s="5">
        <v>2.5000000000000001E-3</v>
      </c>
      <c r="U92" s="6">
        <f t="shared" si="10"/>
        <v>0.10050000000000001</v>
      </c>
      <c r="V92" s="9">
        <v>436800</v>
      </c>
      <c r="W92" s="12">
        <f>SUMIF('[1]Commitment Draws'!A:A,[1]Distribution!A93,'[1]Commitment Draws'!G:G)</f>
        <v>0</v>
      </c>
      <c r="X92" s="12">
        <f t="shared" si="11"/>
        <v>436800</v>
      </c>
      <c r="Y92" s="12">
        <v>3840.2</v>
      </c>
      <c r="Z92" s="12">
        <f t="shared" si="12"/>
        <v>3840.2</v>
      </c>
      <c r="AA92" s="7">
        <v>0</v>
      </c>
      <c r="AB92" s="11">
        <f>SUMIF('[1]Transaction Detail'!$D:$D,[1]Distribution!A93,'[1]Transaction Detail'!$H:$H)</f>
        <v>3840.2</v>
      </c>
      <c r="AC92" s="11">
        <f>SUMIF('[1]Transaction Detail'!$D:$D,[1]Distribution!A93,'[1]Transaction Detail'!$I:$I)</f>
        <v>0</v>
      </c>
      <c r="AD92" s="11">
        <f t="shared" si="13"/>
        <v>91</v>
      </c>
      <c r="AE92" s="11">
        <f t="shared" si="14"/>
        <v>91</v>
      </c>
      <c r="AF92" s="11">
        <f t="shared" si="15"/>
        <v>91</v>
      </c>
      <c r="AG92" s="11">
        <f>SUMIF('[1]Servicing Advances - Active'!A:A,[1]Distribution!A93,'[1]Servicing Advances - Active'!B:B)</f>
        <v>0</v>
      </c>
      <c r="AH92" s="2" t="str">
        <f>_xlfn.IFNA(VLOOKUP(A92,[1]Payoffs!A:AB,22,FALSE),"")</f>
        <v/>
      </c>
      <c r="AI92" s="11">
        <f>_xlfn.IFNA(VLOOKUP($A92,[1]Payoffs!$A:$AB,23,FALSE),0)</f>
        <v>0</v>
      </c>
      <c r="AJ92" s="11">
        <f>_xlfn.IFNA(VLOOKUP($A92,[1]Payoffs!$A:$AB,24,FALSE),0)</f>
        <v>0</v>
      </c>
      <c r="AK92" s="11">
        <f>ROUND(_xlfn.IFNA(VLOOKUP($A92,[1]Payoffs!$A:$AB,19,FALSE),0),2)</f>
        <v>0</v>
      </c>
      <c r="AL92" s="11">
        <v>0</v>
      </c>
      <c r="AM92" s="11">
        <f>IF(AB92&lt;&gt;0,Y92+AC92-AF92+O92-AE92+AI92+AJ92-AK92+P92+AL92,O92+AC92+AI92+AJ92-AK92+P92+AL92)+_xlfn.IFNA(VLOOKUP(A92,[1]Payoffs!A:AB,28,FALSE),0)-AG92</f>
        <v>3658.2</v>
      </c>
      <c r="AN92" s="13">
        <v>45422</v>
      </c>
      <c r="AO92" t="s">
        <v>47</v>
      </c>
      <c r="AP92" s="9">
        <v>0</v>
      </c>
      <c r="AQ92" s="3">
        <v>0</v>
      </c>
      <c r="AR92" s="3">
        <v>0</v>
      </c>
    </row>
    <row r="93" spans="1:44" x14ac:dyDescent="0.25">
      <c r="A93" s="1">
        <v>131929</v>
      </c>
      <c r="B93" s="2">
        <v>45229</v>
      </c>
      <c r="C93" t="s">
        <v>145</v>
      </c>
      <c r="D93" t="s">
        <v>65</v>
      </c>
      <c r="E93" s="3">
        <v>226350</v>
      </c>
      <c r="F93" s="3">
        <v>105000</v>
      </c>
      <c r="G93" s="11">
        <v>0</v>
      </c>
      <c r="H93" s="2">
        <v>45120</v>
      </c>
      <c r="I93" s="2">
        <v>45179</v>
      </c>
      <c r="J93">
        <v>13</v>
      </c>
      <c r="K93" s="2">
        <v>45536</v>
      </c>
      <c r="L93" s="2">
        <v>45536</v>
      </c>
      <c r="M93" t="str">
        <f t="shared" si="8"/>
        <v>No</v>
      </c>
      <c r="N93">
        <f t="shared" si="9"/>
        <v>3</v>
      </c>
      <c r="O93" s="11">
        <v>0</v>
      </c>
      <c r="P93" s="11">
        <f>SUMIF([1]Payoffs!A:A,[1]Distribution!A94,[1]Payoffs!AA:AA)</f>
        <v>0</v>
      </c>
      <c r="R93" s="5">
        <v>0.107</v>
      </c>
      <c r="S93" s="5">
        <v>2.5000000000000001E-3</v>
      </c>
      <c r="T93" s="5">
        <v>2.5000000000000001E-3</v>
      </c>
      <c r="U93" s="6">
        <f t="shared" si="10"/>
        <v>0.10199999999999999</v>
      </c>
      <c r="V93" s="9">
        <v>226350</v>
      </c>
      <c r="W93" s="12">
        <f>SUMIF('[1]Commitment Draws'!A:A,[1]Distribution!A94,'[1]Commitment Draws'!G:G)</f>
        <v>0</v>
      </c>
      <c r="X93" s="12">
        <f t="shared" si="11"/>
        <v>226350</v>
      </c>
      <c r="Y93" s="12">
        <v>1623.84</v>
      </c>
      <c r="Z93" s="12">
        <f t="shared" si="12"/>
        <v>1623.84</v>
      </c>
      <c r="AA93" s="7">
        <v>0</v>
      </c>
      <c r="AB93" s="11">
        <f>SUMIF('[1]Transaction Detail'!$D:$D,[1]Distribution!A94,'[1]Transaction Detail'!$H:$H)</f>
        <v>1623.84</v>
      </c>
      <c r="AC93" s="11">
        <f>SUMIF('[1]Transaction Detail'!$D:$D,[1]Distribution!A94,'[1]Transaction Detail'!$I:$I)</f>
        <v>0</v>
      </c>
      <c r="AD93" s="11">
        <f t="shared" si="13"/>
        <v>37.94</v>
      </c>
      <c r="AE93" s="11">
        <f t="shared" si="14"/>
        <v>37.94</v>
      </c>
      <c r="AF93" s="11">
        <f t="shared" si="15"/>
        <v>37.94</v>
      </c>
      <c r="AG93" s="11">
        <f>SUMIF('[1]Servicing Advances - Active'!A:A,[1]Distribution!A94,'[1]Servicing Advances - Active'!B:B)</f>
        <v>0</v>
      </c>
      <c r="AH93" s="2" t="str">
        <f>_xlfn.IFNA(VLOOKUP(A93,[1]Payoffs!A:AB,22,FALSE),"")</f>
        <v/>
      </c>
      <c r="AI93" s="11">
        <f>_xlfn.IFNA(VLOOKUP($A93,[1]Payoffs!$A:$AB,23,FALSE),0)</f>
        <v>0</v>
      </c>
      <c r="AJ93" s="11">
        <f>_xlfn.IFNA(VLOOKUP($A93,[1]Payoffs!$A:$AB,24,FALSE),0)</f>
        <v>0</v>
      </c>
      <c r="AK93" s="11">
        <f>ROUND(_xlfn.IFNA(VLOOKUP($A93,[1]Payoffs!$A:$AB,19,FALSE),0),2)</f>
        <v>0</v>
      </c>
      <c r="AL93" s="11">
        <v>0</v>
      </c>
      <c r="AM93" s="11">
        <f>IF(AB93&lt;&gt;0,Y93+AC93-AF93+O93-AE93+AI93+AJ93-AK93+P93+AL93,O93+AC93+AI93+AJ93-AK93+P93+AL93)+_xlfn.IFNA(VLOOKUP(A93,[1]Payoffs!A:AB,28,FALSE),0)-AG93</f>
        <v>1547.9599999999998</v>
      </c>
      <c r="AN93" s="13">
        <v>45453</v>
      </c>
      <c r="AO93" t="s">
        <v>47</v>
      </c>
      <c r="AP93" s="9">
        <v>0</v>
      </c>
      <c r="AQ93" s="3">
        <v>0</v>
      </c>
      <c r="AR93" s="3">
        <v>0</v>
      </c>
    </row>
    <row r="94" spans="1:44" x14ac:dyDescent="0.25">
      <c r="A94" s="1">
        <v>132033</v>
      </c>
      <c r="B94" s="2">
        <v>45229</v>
      </c>
      <c r="C94" t="s">
        <v>146</v>
      </c>
      <c r="D94" t="s">
        <v>65</v>
      </c>
      <c r="E94" s="3">
        <v>148250</v>
      </c>
      <c r="F94" s="3">
        <v>24500</v>
      </c>
      <c r="G94" s="11">
        <v>4500</v>
      </c>
      <c r="H94" s="2">
        <v>45119</v>
      </c>
      <c r="I94" s="2">
        <v>45179</v>
      </c>
      <c r="J94">
        <v>13</v>
      </c>
      <c r="K94" s="2">
        <v>45536</v>
      </c>
      <c r="L94" s="2">
        <v>45536</v>
      </c>
      <c r="M94" t="str">
        <f t="shared" si="8"/>
        <v>No</v>
      </c>
      <c r="N94">
        <f t="shared" si="9"/>
        <v>3</v>
      </c>
      <c r="O94" s="11">
        <v>0</v>
      </c>
      <c r="P94" s="11">
        <f>SUMIF([1]Payoffs!A:A,[1]Distribution!A95,[1]Payoffs!AA:AA)</f>
        <v>0</v>
      </c>
      <c r="R94" s="5">
        <v>0.1125</v>
      </c>
      <c r="S94" s="5">
        <v>2.5000000000000001E-3</v>
      </c>
      <c r="T94" s="5">
        <v>2.5000000000000001E-3</v>
      </c>
      <c r="U94" s="6">
        <f t="shared" si="10"/>
        <v>0.1075</v>
      </c>
      <c r="V94" s="9">
        <v>143750</v>
      </c>
      <c r="W94" s="12">
        <f>SUMIF('[1]Commitment Draws'!A:A,[1]Distribution!A95,'[1]Commitment Draws'!G:G)</f>
        <v>0</v>
      </c>
      <c r="X94" s="12">
        <f t="shared" si="11"/>
        <v>143750</v>
      </c>
      <c r="Y94" s="12">
        <v>1347.66</v>
      </c>
      <c r="Z94" s="12">
        <f t="shared" si="12"/>
        <v>1347.66</v>
      </c>
      <c r="AA94" s="7">
        <v>0</v>
      </c>
      <c r="AB94" s="11">
        <f>SUMIF('[1]Transaction Detail'!$D:$D,[1]Distribution!A95,'[1]Transaction Detail'!$H:$H)</f>
        <v>1347.66</v>
      </c>
      <c r="AC94" s="11">
        <f>SUMIF('[1]Transaction Detail'!$D:$D,[1]Distribution!A95,'[1]Transaction Detail'!$I:$I)</f>
        <v>0</v>
      </c>
      <c r="AD94" s="11">
        <f t="shared" si="13"/>
        <v>29.95</v>
      </c>
      <c r="AE94" s="11">
        <f t="shared" si="14"/>
        <v>29.95</v>
      </c>
      <c r="AF94" s="11">
        <f t="shared" si="15"/>
        <v>29.95</v>
      </c>
      <c r="AG94" s="11">
        <f>SUMIF('[1]Servicing Advances - Active'!A:A,[1]Distribution!A95,'[1]Servicing Advances - Active'!B:B)</f>
        <v>0</v>
      </c>
      <c r="AH94" s="2" t="str">
        <f>_xlfn.IFNA(VLOOKUP(A94,[1]Payoffs!A:AB,22,FALSE),"")</f>
        <v/>
      </c>
      <c r="AI94" s="11">
        <f>_xlfn.IFNA(VLOOKUP($A94,[1]Payoffs!$A:$AB,23,FALSE),0)</f>
        <v>0</v>
      </c>
      <c r="AJ94" s="11">
        <f>_xlfn.IFNA(VLOOKUP($A94,[1]Payoffs!$A:$AB,24,FALSE),0)</f>
        <v>0</v>
      </c>
      <c r="AK94" s="11">
        <f>ROUND(_xlfn.IFNA(VLOOKUP($A94,[1]Payoffs!$A:$AB,19,FALSE),0),2)</f>
        <v>0</v>
      </c>
      <c r="AL94" s="11">
        <v>0</v>
      </c>
      <c r="AM94" s="11">
        <f>IF(AB94&lt;&gt;0,Y94+AC94-AF94+O94-AE94+AI94+AJ94-AK94+P94+AL94,O94+AC94+AI94+AJ94-AK94+P94+AL94)+_xlfn.IFNA(VLOOKUP(A94,[1]Payoffs!A:AB,28,FALSE),0)-AG94</f>
        <v>1287.76</v>
      </c>
      <c r="AN94" s="13">
        <v>45453</v>
      </c>
      <c r="AO94" t="s">
        <v>47</v>
      </c>
      <c r="AP94" s="9">
        <v>0</v>
      </c>
      <c r="AQ94" s="3">
        <v>0</v>
      </c>
      <c r="AR94" s="3">
        <v>0</v>
      </c>
    </row>
    <row r="95" spans="1:44" x14ac:dyDescent="0.25">
      <c r="A95" s="1">
        <v>131470</v>
      </c>
      <c r="B95" s="2">
        <v>45229</v>
      </c>
      <c r="C95" t="s">
        <v>147</v>
      </c>
      <c r="D95" t="s">
        <v>65</v>
      </c>
      <c r="E95" s="3">
        <v>578500</v>
      </c>
      <c r="F95" s="3">
        <v>153000</v>
      </c>
      <c r="G95" s="11">
        <v>2750</v>
      </c>
      <c r="H95" s="2">
        <v>45124</v>
      </c>
      <c r="I95" s="2">
        <v>45179</v>
      </c>
      <c r="J95">
        <v>13</v>
      </c>
      <c r="K95" s="2">
        <v>45536</v>
      </c>
      <c r="L95" s="2">
        <v>45536</v>
      </c>
      <c r="M95" t="str">
        <f t="shared" si="8"/>
        <v>No</v>
      </c>
      <c r="N95">
        <f t="shared" si="9"/>
        <v>3</v>
      </c>
      <c r="O95" s="11">
        <v>0</v>
      </c>
      <c r="P95" s="11">
        <f>SUMIF([1]Payoffs!A:A,[1]Distribution!A96,[1]Payoffs!AA:AA)</f>
        <v>0</v>
      </c>
      <c r="R95" s="5">
        <v>0.11849999999999999</v>
      </c>
      <c r="S95" s="5">
        <v>2.5000000000000001E-3</v>
      </c>
      <c r="T95" s="5">
        <v>2.5000000000000001E-3</v>
      </c>
      <c r="U95" s="6">
        <f t="shared" si="10"/>
        <v>0.11349999999999999</v>
      </c>
      <c r="V95" s="9">
        <v>575750</v>
      </c>
      <c r="W95" s="12">
        <f>SUMIF('[1]Commitment Draws'!A:A,[1]Distribution!A96,'[1]Commitment Draws'!G:G)</f>
        <v>0</v>
      </c>
      <c r="X95" s="12">
        <f t="shared" si="11"/>
        <v>575750</v>
      </c>
      <c r="Y95" s="12">
        <v>5685.53</v>
      </c>
      <c r="Z95" s="12">
        <f t="shared" si="12"/>
        <v>5685.53</v>
      </c>
      <c r="AA95" s="7">
        <v>0</v>
      </c>
      <c r="AB95" s="11">
        <f>SUMIF('[1]Transaction Detail'!$D:$D,[1]Distribution!A96,'[1]Transaction Detail'!$H:$H)</f>
        <v>5685.53</v>
      </c>
      <c r="AC95" s="11">
        <f>SUMIF('[1]Transaction Detail'!$D:$D,[1]Distribution!A96,'[1]Transaction Detail'!$I:$I)</f>
        <v>0</v>
      </c>
      <c r="AD95" s="11">
        <f t="shared" si="13"/>
        <v>119.95</v>
      </c>
      <c r="AE95" s="11">
        <f t="shared" si="14"/>
        <v>119.95</v>
      </c>
      <c r="AF95" s="11">
        <f t="shared" si="15"/>
        <v>119.95</v>
      </c>
      <c r="AG95" s="11">
        <f>SUMIF('[1]Servicing Advances - Active'!A:A,[1]Distribution!A96,'[1]Servicing Advances - Active'!B:B)</f>
        <v>0</v>
      </c>
      <c r="AH95" s="2" t="str">
        <f>_xlfn.IFNA(VLOOKUP(A95,[1]Payoffs!A:AB,22,FALSE),"")</f>
        <v/>
      </c>
      <c r="AI95" s="11">
        <f>_xlfn.IFNA(VLOOKUP($A95,[1]Payoffs!$A:$AB,23,FALSE),0)</f>
        <v>0</v>
      </c>
      <c r="AJ95" s="11">
        <f>_xlfn.IFNA(VLOOKUP($A95,[1]Payoffs!$A:$AB,24,FALSE),0)</f>
        <v>0</v>
      </c>
      <c r="AK95" s="11">
        <f>ROUND(_xlfn.IFNA(VLOOKUP($A95,[1]Payoffs!$A:$AB,19,FALSE),0),2)</f>
        <v>0</v>
      </c>
      <c r="AL95" s="11">
        <v>0</v>
      </c>
      <c r="AM95" s="11">
        <f>IF(AB95&lt;&gt;0,Y95+AC95-AF95+O95-AE95+AI95+AJ95-AK95+P95+AL95,O95+AC95+AI95+AJ95-AK95+P95+AL95)+_xlfn.IFNA(VLOOKUP(A95,[1]Payoffs!A:AB,28,FALSE),0)-AG95</f>
        <v>5445.63</v>
      </c>
      <c r="AN95" s="13">
        <v>45453</v>
      </c>
      <c r="AO95" t="s">
        <v>47</v>
      </c>
      <c r="AP95" s="9">
        <v>0</v>
      </c>
      <c r="AQ95" s="3">
        <v>0</v>
      </c>
      <c r="AR95" s="3">
        <v>0</v>
      </c>
    </row>
    <row r="96" spans="1:44" x14ac:dyDescent="0.25">
      <c r="A96" s="1">
        <v>131487</v>
      </c>
      <c r="B96" s="2">
        <v>45229</v>
      </c>
      <c r="C96" t="s">
        <v>148</v>
      </c>
      <c r="D96" t="s">
        <v>62</v>
      </c>
      <c r="E96" s="3">
        <v>3462516</v>
      </c>
      <c r="F96" s="3">
        <v>1778835</v>
      </c>
      <c r="G96" s="11">
        <v>967345</v>
      </c>
      <c r="H96" s="2">
        <v>45131</v>
      </c>
      <c r="I96" s="2">
        <v>45179</v>
      </c>
      <c r="J96">
        <v>24</v>
      </c>
      <c r="K96" s="2">
        <v>45870</v>
      </c>
      <c r="L96" s="2">
        <v>45870</v>
      </c>
      <c r="M96" t="str">
        <f t="shared" si="8"/>
        <v>No</v>
      </c>
      <c r="N96">
        <f t="shared" si="9"/>
        <v>14</v>
      </c>
      <c r="O96" s="11">
        <v>0</v>
      </c>
      <c r="P96" s="11">
        <f>SUMIF([1]Payoffs!A:A,[1]Distribution!A97,[1]Payoffs!AA:AA)</f>
        <v>0</v>
      </c>
      <c r="R96" s="5">
        <v>9.8580000000000001E-2</v>
      </c>
      <c r="S96" s="5">
        <v>2.5000000000000001E-3</v>
      </c>
      <c r="T96" s="5">
        <v>2.5000000000000001E-3</v>
      </c>
      <c r="U96" s="6">
        <f t="shared" si="10"/>
        <v>9.3579999999999997E-2</v>
      </c>
      <c r="V96" s="9">
        <v>2495171</v>
      </c>
      <c r="W96" s="12">
        <f>SUMIF('[1]Commitment Draws'!A:A,[1]Distribution!A97,'[1]Commitment Draws'!G:G)</f>
        <v>0</v>
      </c>
      <c r="X96" s="12">
        <f t="shared" si="11"/>
        <v>2495171</v>
      </c>
      <c r="Y96" s="12">
        <v>20497.830000000002</v>
      </c>
      <c r="Z96" s="12">
        <f t="shared" si="12"/>
        <v>20497.830000000002</v>
      </c>
      <c r="AA96" s="7">
        <v>0</v>
      </c>
      <c r="AB96" s="11">
        <f>SUMIF('[1]Transaction Detail'!$D:$D,[1]Distribution!A97,'[1]Transaction Detail'!$H:$H)</f>
        <v>20497.830000000002</v>
      </c>
      <c r="AC96" s="11">
        <f>SUMIF('[1]Transaction Detail'!$D:$D,[1]Distribution!A97,'[1]Transaction Detail'!$I:$I)</f>
        <v>0</v>
      </c>
      <c r="AD96" s="11">
        <f t="shared" si="13"/>
        <v>519.83000000000004</v>
      </c>
      <c r="AE96" s="11">
        <f t="shared" si="14"/>
        <v>519.83000000000004</v>
      </c>
      <c r="AF96" s="11">
        <f t="shared" si="15"/>
        <v>519.83000000000004</v>
      </c>
      <c r="AG96" s="11">
        <f>SUMIF('[1]Servicing Advances - Active'!A:A,[1]Distribution!A97,'[1]Servicing Advances - Active'!B:B)</f>
        <v>0</v>
      </c>
      <c r="AH96" s="2" t="str">
        <f>_xlfn.IFNA(VLOOKUP(A96,[1]Payoffs!A:AB,22,FALSE),"")</f>
        <v/>
      </c>
      <c r="AI96" s="11">
        <f>_xlfn.IFNA(VLOOKUP($A96,[1]Payoffs!$A:$AB,23,FALSE),0)</f>
        <v>0</v>
      </c>
      <c r="AJ96" s="11">
        <f>_xlfn.IFNA(VLOOKUP($A96,[1]Payoffs!$A:$AB,24,FALSE),0)</f>
        <v>0</v>
      </c>
      <c r="AK96" s="11">
        <f>ROUND(_xlfn.IFNA(VLOOKUP($A96,[1]Payoffs!$A:$AB,19,FALSE),0),2)</f>
        <v>0</v>
      </c>
      <c r="AL96" s="11">
        <v>0</v>
      </c>
      <c r="AM96" s="11">
        <f>IF(AB96&lt;&gt;0,Y96+AC96-AF96+O96-AE96+AI96+AJ96-AK96+P96+AL96,O96+AC96+AI96+AJ96-AK96+P96+AL96)+_xlfn.IFNA(VLOOKUP(A96,[1]Payoffs!A:AB,28,FALSE),0)-AG96</f>
        <v>19458.169999999998</v>
      </c>
      <c r="AN96" s="13">
        <v>45453</v>
      </c>
      <c r="AO96" t="s">
        <v>47</v>
      </c>
      <c r="AP96" s="9">
        <v>0</v>
      </c>
      <c r="AQ96" s="3">
        <v>0</v>
      </c>
      <c r="AR96" s="3">
        <v>0</v>
      </c>
    </row>
    <row r="97" spans="1:44" x14ac:dyDescent="0.25">
      <c r="A97" s="1">
        <v>131391</v>
      </c>
      <c r="B97" s="2">
        <v>45229</v>
      </c>
      <c r="C97" t="s">
        <v>149</v>
      </c>
      <c r="D97" t="s">
        <v>79</v>
      </c>
      <c r="E97" s="3">
        <v>1987500</v>
      </c>
      <c r="F97" s="3">
        <v>0</v>
      </c>
      <c r="G97" s="11">
        <v>0</v>
      </c>
      <c r="H97" s="2">
        <v>45126</v>
      </c>
      <c r="I97" s="2">
        <v>45179</v>
      </c>
      <c r="J97">
        <v>24</v>
      </c>
      <c r="K97" s="2">
        <v>45870</v>
      </c>
      <c r="L97" s="2">
        <v>45870</v>
      </c>
      <c r="M97" t="str">
        <f t="shared" si="8"/>
        <v>No</v>
      </c>
      <c r="N97">
        <f t="shared" si="9"/>
        <v>14</v>
      </c>
      <c r="O97" s="11">
        <v>0</v>
      </c>
      <c r="P97" s="11">
        <f>SUMIF([1]Payoffs!A:A,[1]Distribution!A98,[1]Payoffs!AA:AA)</f>
        <v>0</v>
      </c>
      <c r="R97" s="5">
        <v>0.10095000000000001</v>
      </c>
      <c r="S97" s="5">
        <v>2.5000000000000001E-3</v>
      </c>
      <c r="T97" s="5">
        <v>2.5000000000000001E-3</v>
      </c>
      <c r="U97" s="6">
        <f t="shared" si="10"/>
        <v>9.5950000000000008E-2</v>
      </c>
      <c r="V97" s="9">
        <v>1987500</v>
      </c>
      <c r="W97" s="12">
        <f>SUMIF('[1]Commitment Draws'!A:A,[1]Distribution!A98,'[1]Commitment Draws'!G:G)</f>
        <v>0</v>
      </c>
      <c r="X97" s="12">
        <f t="shared" si="11"/>
        <v>1987500</v>
      </c>
      <c r="Y97" s="12">
        <v>16719.84</v>
      </c>
      <c r="Z97" s="12">
        <f t="shared" si="12"/>
        <v>16719.84</v>
      </c>
      <c r="AA97" s="7">
        <v>0</v>
      </c>
      <c r="AB97" s="11">
        <f>SUMIF('[1]Transaction Detail'!$D:$D,[1]Distribution!A98,'[1]Transaction Detail'!$H:$H)</f>
        <v>16719.84</v>
      </c>
      <c r="AC97" s="11">
        <f>SUMIF('[1]Transaction Detail'!$D:$D,[1]Distribution!A98,'[1]Transaction Detail'!$I:$I)</f>
        <v>0</v>
      </c>
      <c r="AD97" s="11">
        <f t="shared" si="13"/>
        <v>414.06</v>
      </c>
      <c r="AE97" s="11">
        <f t="shared" si="14"/>
        <v>414.06</v>
      </c>
      <c r="AF97" s="11">
        <f t="shared" si="15"/>
        <v>414.06</v>
      </c>
      <c r="AG97" s="11">
        <f>SUMIF('[1]Servicing Advances - Active'!A:A,[1]Distribution!A98,'[1]Servicing Advances - Active'!B:B)</f>
        <v>0</v>
      </c>
      <c r="AH97" s="2" t="str">
        <f>_xlfn.IFNA(VLOOKUP(A97,[1]Payoffs!A:AB,22,FALSE),"")</f>
        <v/>
      </c>
      <c r="AI97" s="11">
        <f>_xlfn.IFNA(VLOOKUP($A97,[1]Payoffs!$A:$AB,23,FALSE),0)</f>
        <v>0</v>
      </c>
      <c r="AJ97" s="11">
        <f>_xlfn.IFNA(VLOOKUP($A97,[1]Payoffs!$A:$AB,24,FALSE),0)</f>
        <v>0</v>
      </c>
      <c r="AK97" s="11">
        <f>ROUND(_xlfn.IFNA(VLOOKUP($A97,[1]Payoffs!$A:$AB,19,FALSE),0),2)</f>
        <v>0</v>
      </c>
      <c r="AL97" s="11">
        <v>0</v>
      </c>
      <c r="AM97" s="11">
        <f>IF(AB97&lt;&gt;0,Y97+AC97-AF97+O97-AE97+AI97+AJ97-AK97+P97+AL97,O97+AC97+AI97+AJ97-AK97+P97+AL97)+_xlfn.IFNA(VLOOKUP(A97,[1]Payoffs!A:AB,28,FALSE),0)-AG97</f>
        <v>15891.720000000001</v>
      </c>
      <c r="AN97" s="13">
        <v>45453</v>
      </c>
      <c r="AO97" t="s">
        <v>47</v>
      </c>
      <c r="AP97" s="9">
        <v>0</v>
      </c>
      <c r="AQ97" s="3">
        <v>0</v>
      </c>
      <c r="AR97" s="3">
        <v>0</v>
      </c>
    </row>
    <row r="98" spans="1:44" x14ac:dyDescent="0.25">
      <c r="A98" s="1">
        <v>131361</v>
      </c>
      <c r="B98" s="2">
        <v>45229</v>
      </c>
      <c r="C98" t="s">
        <v>150</v>
      </c>
      <c r="D98" t="s">
        <v>79</v>
      </c>
      <c r="E98" s="3">
        <v>997500</v>
      </c>
      <c r="F98" s="3">
        <v>0</v>
      </c>
      <c r="G98" s="11">
        <v>0</v>
      </c>
      <c r="H98" s="2">
        <v>45126</v>
      </c>
      <c r="I98" s="2">
        <v>45179</v>
      </c>
      <c r="J98">
        <v>24</v>
      </c>
      <c r="K98" s="2">
        <v>45870</v>
      </c>
      <c r="L98" s="2">
        <v>45870</v>
      </c>
      <c r="M98" t="str">
        <f t="shared" si="8"/>
        <v>No</v>
      </c>
      <c r="N98">
        <f t="shared" si="9"/>
        <v>14</v>
      </c>
      <c r="O98" s="11">
        <v>0</v>
      </c>
      <c r="P98" s="11">
        <f>SUMIF([1]Payoffs!A:A,[1]Distribution!A99,[1]Payoffs!AA:AA)</f>
        <v>0</v>
      </c>
      <c r="R98" s="5">
        <v>0.10137</v>
      </c>
      <c r="S98" s="5">
        <v>2.5000000000000001E-3</v>
      </c>
      <c r="T98" s="5">
        <v>2.5000000000000001E-3</v>
      </c>
      <c r="U98" s="6">
        <f t="shared" si="10"/>
        <v>9.6369999999999997E-2</v>
      </c>
      <c r="V98" s="9">
        <v>997500</v>
      </c>
      <c r="W98" s="12">
        <f>SUMIF('[1]Commitment Draws'!A:A,[1]Distribution!A99,'[1]Commitment Draws'!G:G)</f>
        <v>0</v>
      </c>
      <c r="X98" s="12">
        <f t="shared" si="11"/>
        <v>997500</v>
      </c>
      <c r="Y98" s="12">
        <v>8426.3799999999992</v>
      </c>
      <c r="Z98" s="12">
        <f t="shared" si="12"/>
        <v>8426.3799999999992</v>
      </c>
      <c r="AA98" s="7">
        <v>0</v>
      </c>
      <c r="AB98" s="11">
        <f>SUMIF('[1]Transaction Detail'!$D:$D,[1]Distribution!A99,'[1]Transaction Detail'!$H:$H)</f>
        <v>8426.3799999999992</v>
      </c>
      <c r="AC98" s="11">
        <f>SUMIF('[1]Transaction Detail'!$D:$D,[1]Distribution!A99,'[1]Transaction Detail'!$I:$I)</f>
        <v>0</v>
      </c>
      <c r="AD98" s="11">
        <f t="shared" si="13"/>
        <v>207.81</v>
      </c>
      <c r="AE98" s="11">
        <f t="shared" si="14"/>
        <v>207.81</v>
      </c>
      <c r="AF98" s="11">
        <f t="shared" si="15"/>
        <v>207.81</v>
      </c>
      <c r="AG98" s="11">
        <f>SUMIF('[1]Servicing Advances - Active'!A:A,[1]Distribution!A99,'[1]Servicing Advances - Active'!B:B)</f>
        <v>0</v>
      </c>
      <c r="AH98" s="2" t="str">
        <f>_xlfn.IFNA(VLOOKUP(A98,[1]Payoffs!A:AB,22,FALSE),"")</f>
        <v/>
      </c>
      <c r="AI98" s="11">
        <f>_xlfn.IFNA(VLOOKUP($A98,[1]Payoffs!$A:$AB,23,FALSE),0)</f>
        <v>0</v>
      </c>
      <c r="AJ98" s="11">
        <f>_xlfn.IFNA(VLOOKUP($A98,[1]Payoffs!$A:$AB,24,FALSE),0)</f>
        <v>0</v>
      </c>
      <c r="AK98" s="11">
        <f>ROUND(_xlfn.IFNA(VLOOKUP($A98,[1]Payoffs!$A:$AB,19,FALSE),0),2)</f>
        <v>0</v>
      </c>
      <c r="AL98" s="11">
        <v>0</v>
      </c>
      <c r="AM98" s="11">
        <f>IF(AB98&lt;&gt;0,Y98+AC98-AF98+O98-AE98+AI98+AJ98-AK98+P98+AL98,O98+AC98+AI98+AJ98-AK98+P98+AL98)+_xlfn.IFNA(VLOOKUP(A98,[1]Payoffs!A:AB,28,FALSE),0)-AG98</f>
        <v>8010.7599999999993</v>
      </c>
      <c r="AN98" s="13">
        <v>45453</v>
      </c>
      <c r="AO98" t="s">
        <v>47</v>
      </c>
      <c r="AP98" s="9">
        <v>0</v>
      </c>
      <c r="AQ98" s="3">
        <v>0</v>
      </c>
      <c r="AR98" s="3">
        <v>0</v>
      </c>
    </row>
    <row r="99" spans="1:44" x14ac:dyDescent="0.25">
      <c r="A99" s="1">
        <v>131372</v>
      </c>
      <c r="B99" s="2">
        <v>45229</v>
      </c>
      <c r="C99" t="s">
        <v>151</v>
      </c>
      <c r="D99" t="s">
        <v>71</v>
      </c>
      <c r="E99" s="3">
        <v>274400</v>
      </c>
      <c r="F99" s="3">
        <v>0</v>
      </c>
      <c r="G99" s="11">
        <v>0</v>
      </c>
      <c r="H99" s="2">
        <v>45118</v>
      </c>
      <c r="I99" s="2">
        <v>45179</v>
      </c>
      <c r="J99">
        <v>13</v>
      </c>
      <c r="K99" s="2">
        <v>45536</v>
      </c>
      <c r="L99" s="2">
        <v>45536</v>
      </c>
      <c r="M99" t="str">
        <f t="shared" si="8"/>
        <v>No</v>
      </c>
      <c r="N99">
        <f t="shared" si="9"/>
        <v>3</v>
      </c>
      <c r="O99" s="11">
        <v>0</v>
      </c>
      <c r="P99" s="11">
        <f>SUMIF([1]Payoffs!A:A,[1]Distribution!A100,[1]Payoffs!AA:AA)</f>
        <v>0</v>
      </c>
      <c r="R99" s="5">
        <v>0.107</v>
      </c>
      <c r="S99" s="5">
        <v>2.5000000000000001E-3</v>
      </c>
      <c r="T99" s="5">
        <v>2.5000000000000001E-3</v>
      </c>
      <c r="U99" s="6">
        <f t="shared" si="10"/>
        <v>0.10199999999999999</v>
      </c>
      <c r="V99" s="9">
        <v>142840</v>
      </c>
      <c r="W99" s="12">
        <f>SUMIF('[1]Commitment Draws'!A:A,[1]Distribution!A100,'[1]Commitment Draws'!G:G)</f>
        <v>0</v>
      </c>
      <c r="X99" s="12">
        <f t="shared" si="11"/>
        <v>142840</v>
      </c>
      <c r="Y99" s="12">
        <v>1273.6600000000001</v>
      </c>
      <c r="Z99" s="12">
        <f t="shared" si="12"/>
        <v>1273.6600000000001</v>
      </c>
      <c r="AA99" s="7">
        <v>0</v>
      </c>
      <c r="AB99" s="11">
        <f>SUMIF('[1]Transaction Detail'!$D:$D,[1]Distribution!A100,'[1]Transaction Detail'!$H:$H)</f>
        <v>1273.6600000000001</v>
      </c>
      <c r="AC99" s="11">
        <f>SUMIF('[1]Transaction Detail'!$D:$D,[1]Distribution!A100,'[1]Transaction Detail'!$I:$I)</f>
        <v>0</v>
      </c>
      <c r="AD99" s="11">
        <f t="shared" si="13"/>
        <v>29.76</v>
      </c>
      <c r="AE99" s="11">
        <f t="shared" si="14"/>
        <v>29.76</v>
      </c>
      <c r="AF99" s="11">
        <f t="shared" si="15"/>
        <v>29.76</v>
      </c>
      <c r="AG99" s="11">
        <f>SUMIF('[1]Servicing Advances - Active'!A:A,[1]Distribution!A100,'[1]Servicing Advances - Active'!B:B)</f>
        <v>0</v>
      </c>
      <c r="AH99" s="2" t="str">
        <f>_xlfn.IFNA(VLOOKUP(A99,[1]Payoffs!A:AB,22,FALSE),"")</f>
        <v/>
      </c>
      <c r="AI99" s="11">
        <f>_xlfn.IFNA(VLOOKUP($A99,[1]Payoffs!$A:$AB,23,FALSE),0)</f>
        <v>0</v>
      </c>
      <c r="AJ99" s="11">
        <f>_xlfn.IFNA(VLOOKUP($A99,[1]Payoffs!$A:$AB,24,FALSE),0)</f>
        <v>0</v>
      </c>
      <c r="AK99" s="11">
        <f>ROUND(_xlfn.IFNA(VLOOKUP($A99,[1]Payoffs!$A:$AB,19,FALSE),0),2)</f>
        <v>0</v>
      </c>
      <c r="AL99" s="11">
        <v>0</v>
      </c>
      <c r="AM99" s="11">
        <f>IF(AB99&lt;&gt;0,Y99+AC99-AF99+O99-AE99+AI99+AJ99-AK99+P99+AL99,O99+AC99+AI99+AJ99-AK99+P99+AL99)+_xlfn.IFNA(VLOOKUP(A99,[1]Payoffs!A:AB,28,FALSE),0)-AG99</f>
        <v>1214.1400000000001</v>
      </c>
      <c r="AN99" s="13">
        <v>45453</v>
      </c>
      <c r="AO99" t="s">
        <v>47</v>
      </c>
      <c r="AP99" s="9">
        <v>0</v>
      </c>
      <c r="AQ99" s="3">
        <v>0</v>
      </c>
      <c r="AR99" s="3">
        <v>0</v>
      </c>
    </row>
    <row r="100" spans="1:44" x14ac:dyDescent="0.25">
      <c r="A100" s="1">
        <v>131567</v>
      </c>
      <c r="B100" s="2">
        <v>45229</v>
      </c>
      <c r="C100" t="s">
        <v>152</v>
      </c>
      <c r="D100" t="s">
        <v>65</v>
      </c>
      <c r="E100" s="3">
        <v>186300</v>
      </c>
      <c r="F100" s="3">
        <v>67000</v>
      </c>
      <c r="G100" s="11">
        <v>0</v>
      </c>
      <c r="H100" s="2">
        <v>45114</v>
      </c>
      <c r="I100" s="2">
        <v>45179</v>
      </c>
      <c r="J100">
        <v>13</v>
      </c>
      <c r="K100" s="2">
        <v>45536</v>
      </c>
      <c r="L100" s="2">
        <v>45536</v>
      </c>
      <c r="M100" t="str">
        <f t="shared" si="8"/>
        <v>No</v>
      </c>
      <c r="N100">
        <f t="shared" si="9"/>
        <v>3</v>
      </c>
      <c r="O100" s="11">
        <v>0</v>
      </c>
      <c r="P100" s="11">
        <f>SUMIF([1]Payoffs!A:A,[1]Distribution!A101,[1]Payoffs!AA:AA)</f>
        <v>0</v>
      </c>
      <c r="R100" s="5">
        <v>0.1085</v>
      </c>
      <c r="S100" s="5">
        <v>2.5000000000000001E-3</v>
      </c>
      <c r="T100" s="5">
        <v>2.5000000000000001E-3</v>
      </c>
      <c r="U100" s="6">
        <f t="shared" si="10"/>
        <v>0.10349999999999999</v>
      </c>
      <c r="V100" s="9">
        <v>186300</v>
      </c>
      <c r="W100" s="12">
        <f>SUMIF('[1]Commitment Draws'!A:A,[1]Distribution!A101,'[1]Commitment Draws'!G:G)</f>
        <v>0</v>
      </c>
      <c r="X100" s="12">
        <f t="shared" si="11"/>
        <v>186300</v>
      </c>
      <c r="Y100" s="12">
        <v>1684.46</v>
      </c>
      <c r="Z100" s="12">
        <f t="shared" si="12"/>
        <v>1684.46</v>
      </c>
      <c r="AA100" s="7">
        <v>0</v>
      </c>
      <c r="AB100" s="11">
        <f>SUMIF('[1]Transaction Detail'!$D:$D,[1]Distribution!A101,'[1]Transaction Detail'!$H:$H)</f>
        <v>1684.46</v>
      </c>
      <c r="AC100" s="11">
        <f>SUMIF('[1]Transaction Detail'!$D:$D,[1]Distribution!A101,'[1]Transaction Detail'!$I:$I)</f>
        <v>0</v>
      </c>
      <c r="AD100" s="11">
        <f t="shared" si="13"/>
        <v>38.81</v>
      </c>
      <c r="AE100" s="11">
        <f t="shared" si="14"/>
        <v>38.81</v>
      </c>
      <c r="AF100" s="11">
        <f t="shared" si="15"/>
        <v>38.81</v>
      </c>
      <c r="AG100" s="11">
        <f>SUMIF('[1]Servicing Advances - Active'!A:A,[1]Distribution!A101,'[1]Servicing Advances - Active'!B:B)</f>
        <v>0</v>
      </c>
      <c r="AH100" s="2" t="str">
        <f>_xlfn.IFNA(VLOOKUP(A100,[1]Payoffs!A:AB,22,FALSE),"")</f>
        <v/>
      </c>
      <c r="AI100" s="11">
        <f>_xlfn.IFNA(VLOOKUP($A100,[1]Payoffs!$A:$AB,23,FALSE),0)</f>
        <v>0</v>
      </c>
      <c r="AJ100" s="11">
        <f>_xlfn.IFNA(VLOOKUP($A100,[1]Payoffs!$A:$AB,24,FALSE),0)</f>
        <v>0</v>
      </c>
      <c r="AK100" s="11">
        <f>ROUND(_xlfn.IFNA(VLOOKUP($A100,[1]Payoffs!$A:$AB,19,FALSE),0),2)</f>
        <v>0</v>
      </c>
      <c r="AL100" s="11">
        <v>0</v>
      </c>
      <c r="AM100" s="11">
        <f>IF(AB100&lt;&gt;0,Y100+AC100-AF100+O100-AE100+AI100+AJ100-AK100+P100+AL100,O100+AC100+AI100+AJ100-AK100+P100+AL100)+_xlfn.IFNA(VLOOKUP(A100,[1]Payoffs!A:AB,28,FALSE),0)-AG100</f>
        <v>1606.8400000000001</v>
      </c>
      <c r="AN100" s="13">
        <v>45453</v>
      </c>
      <c r="AO100" t="s">
        <v>47</v>
      </c>
      <c r="AP100" s="9">
        <v>0</v>
      </c>
      <c r="AQ100" s="3">
        <v>0</v>
      </c>
      <c r="AR100" s="3">
        <v>0</v>
      </c>
    </row>
    <row r="101" spans="1:44" x14ac:dyDescent="0.25">
      <c r="A101" s="1">
        <v>130776</v>
      </c>
      <c r="B101" s="2">
        <v>45229</v>
      </c>
      <c r="C101" t="s">
        <v>153</v>
      </c>
      <c r="D101" t="s">
        <v>65</v>
      </c>
      <c r="E101" s="3">
        <v>579070</v>
      </c>
      <c r="F101" s="3">
        <v>195300</v>
      </c>
      <c r="G101" s="11">
        <v>46800</v>
      </c>
      <c r="H101" s="2">
        <v>45134</v>
      </c>
      <c r="I101" s="2">
        <v>45179</v>
      </c>
      <c r="J101">
        <v>13</v>
      </c>
      <c r="K101" s="2">
        <v>45536</v>
      </c>
      <c r="L101" s="2">
        <v>45536</v>
      </c>
      <c r="M101" t="str">
        <f t="shared" si="8"/>
        <v>No</v>
      </c>
      <c r="N101">
        <f t="shared" si="9"/>
        <v>3</v>
      </c>
      <c r="O101" s="11">
        <v>0</v>
      </c>
      <c r="P101" s="11">
        <f>SUMIF([1]Payoffs!A:A,[1]Distribution!A102,[1]Payoffs!AA:AA)</f>
        <v>0</v>
      </c>
      <c r="R101" s="5">
        <v>0.11849999999999999</v>
      </c>
      <c r="S101" s="5">
        <v>2.5000000000000001E-3</v>
      </c>
      <c r="T101" s="5">
        <v>2.5000000000000001E-3</v>
      </c>
      <c r="U101" s="6">
        <f t="shared" si="10"/>
        <v>0.11349999999999999</v>
      </c>
      <c r="V101" s="9">
        <v>532270</v>
      </c>
      <c r="W101" s="12">
        <f>SUMIF('[1]Commitment Draws'!A:A,[1]Distribution!A102,'[1]Commitment Draws'!G:G)</f>
        <v>0</v>
      </c>
      <c r="X101" s="12">
        <f t="shared" si="11"/>
        <v>532270</v>
      </c>
      <c r="Y101" s="12">
        <v>5256.17</v>
      </c>
      <c r="Z101" s="12">
        <f t="shared" si="12"/>
        <v>5256.17</v>
      </c>
      <c r="AA101" s="7">
        <v>0</v>
      </c>
      <c r="AB101" s="11">
        <f>SUMIF('[1]Transaction Detail'!$D:$D,[1]Distribution!A102,'[1]Transaction Detail'!$H:$H)</f>
        <v>5256.17</v>
      </c>
      <c r="AC101" s="11">
        <f>SUMIF('[1]Transaction Detail'!$D:$D,[1]Distribution!A102,'[1]Transaction Detail'!$I:$I)</f>
        <v>0</v>
      </c>
      <c r="AD101" s="11">
        <f t="shared" si="13"/>
        <v>110.89</v>
      </c>
      <c r="AE101" s="11">
        <f t="shared" si="14"/>
        <v>110.89</v>
      </c>
      <c r="AF101" s="11">
        <f t="shared" si="15"/>
        <v>110.89</v>
      </c>
      <c r="AG101" s="11">
        <f>SUMIF('[1]Servicing Advances - Active'!A:A,[1]Distribution!A102,'[1]Servicing Advances - Active'!B:B)</f>
        <v>0</v>
      </c>
      <c r="AH101" s="2" t="str">
        <f>_xlfn.IFNA(VLOOKUP(A101,[1]Payoffs!A:AB,22,FALSE),"")</f>
        <v/>
      </c>
      <c r="AI101" s="11">
        <f>_xlfn.IFNA(VLOOKUP($A101,[1]Payoffs!$A:$AB,23,FALSE),0)</f>
        <v>0</v>
      </c>
      <c r="AJ101" s="11">
        <f>_xlfn.IFNA(VLOOKUP($A101,[1]Payoffs!$A:$AB,24,FALSE),0)</f>
        <v>0</v>
      </c>
      <c r="AK101" s="11">
        <f>ROUND(_xlfn.IFNA(VLOOKUP($A101,[1]Payoffs!$A:$AB,19,FALSE),0),2)</f>
        <v>0</v>
      </c>
      <c r="AL101" s="11">
        <v>0</v>
      </c>
      <c r="AM101" s="11">
        <f>IF(AB101&lt;&gt;0,Y101+AC101-AF101+O101-AE101+AI101+AJ101-AK101+P101+AL101,O101+AC101+AI101+AJ101-AK101+P101+AL101)+_xlfn.IFNA(VLOOKUP(A101,[1]Payoffs!A:AB,28,FALSE),0)-AG101</f>
        <v>5034.3899999999994</v>
      </c>
      <c r="AN101" s="13">
        <v>45453</v>
      </c>
      <c r="AO101" t="s">
        <v>47</v>
      </c>
      <c r="AP101" s="9">
        <v>0</v>
      </c>
      <c r="AQ101" s="3">
        <v>0</v>
      </c>
      <c r="AR101" s="3">
        <v>0</v>
      </c>
    </row>
    <row r="102" spans="1:44" x14ac:dyDescent="0.25">
      <c r="A102" s="1">
        <v>131279</v>
      </c>
      <c r="B102" s="2">
        <v>45229</v>
      </c>
      <c r="C102" t="s">
        <v>103</v>
      </c>
      <c r="D102" t="s">
        <v>65</v>
      </c>
      <c r="E102" s="3">
        <v>175000</v>
      </c>
      <c r="F102" s="3">
        <v>71000</v>
      </c>
      <c r="G102" s="11">
        <v>2850</v>
      </c>
      <c r="H102" s="2">
        <v>45126</v>
      </c>
      <c r="I102" s="2">
        <v>45179</v>
      </c>
      <c r="J102">
        <v>13</v>
      </c>
      <c r="K102" s="2">
        <v>45536</v>
      </c>
      <c r="L102" s="2">
        <v>45536</v>
      </c>
      <c r="M102" t="str">
        <f t="shared" si="8"/>
        <v>No</v>
      </c>
      <c r="N102">
        <f t="shared" si="9"/>
        <v>3</v>
      </c>
      <c r="O102" s="11">
        <v>0</v>
      </c>
      <c r="P102" s="11">
        <f>SUMIF([1]Payoffs!A:A,[1]Distribution!A103,[1]Payoffs!AA:AA)</f>
        <v>0</v>
      </c>
      <c r="R102" s="5">
        <v>0.1045</v>
      </c>
      <c r="S102" s="5">
        <v>2.5000000000000001E-3</v>
      </c>
      <c r="T102" s="5">
        <v>2.5000000000000001E-3</v>
      </c>
      <c r="U102" s="6">
        <f t="shared" si="10"/>
        <v>9.9499999999999991E-2</v>
      </c>
      <c r="V102" s="9">
        <v>172150</v>
      </c>
      <c r="W102" s="12">
        <f>SUMIF('[1]Commitment Draws'!A:A,[1]Distribution!A103,'[1]Commitment Draws'!G:G)</f>
        <v>0</v>
      </c>
      <c r="X102" s="12">
        <f t="shared" si="11"/>
        <v>172150</v>
      </c>
      <c r="Y102" s="12">
        <v>1499.14</v>
      </c>
      <c r="Z102" s="12">
        <f t="shared" si="12"/>
        <v>1499.14</v>
      </c>
      <c r="AA102" s="7">
        <v>0</v>
      </c>
      <c r="AB102" s="11">
        <f>SUMIF('[1]Transaction Detail'!$D:$D,[1]Distribution!A103,'[1]Transaction Detail'!$H:$H)</f>
        <v>1499.14</v>
      </c>
      <c r="AC102" s="11">
        <f>SUMIF('[1]Transaction Detail'!$D:$D,[1]Distribution!A103,'[1]Transaction Detail'!$I:$I)</f>
        <v>0</v>
      </c>
      <c r="AD102" s="11">
        <f t="shared" si="13"/>
        <v>35.86</v>
      </c>
      <c r="AE102" s="11">
        <f t="shared" si="14"/>
        <v>35.86</v>
      </c>
      <c r="AF102" s="11">
        <f t="shared" si="15"/>
        <v>35.86</v>
      </c>
      <c r="AG102" s="11">
        <f>SUMIF('[1]Servicing Advances - Active'!A:A,[1]Distribution!A103,'[1]Servicing Advances - Active'!B:B)</f>
        <v>0</v>
      </c>
      <c r="AH102" s="2" t="str">
        <f>_xlfn.IFNA(VLOOKUP(A102,[1]Payoffs!A:AB,22,FALSE),"")</f>
        <v/>
      </c>
      <c r="AI102" s="11">
        <f>_xlfn.IFNA(VLOOKUP($A102,[1]Payoffs!$A:$AB,23,FALSE),0)</f>
        <v>0</v>
      </c>
      <c r="AJ102" s="11">
        <f>_xlfn.IFNA(VLOOKUP($A102,[1]Payoffs!$A:$AB,24,FALSE),0)</f>
        <v>0</v>
      </c>
      <c r="AK102" s="11">
        <f>ROUND(_xlfn.IFNA(VLOOKUP($A102,[1]Payoffs!$A:$AB,19,FALSE),0),2)</f>
        <v>0</v>
      </c>
      <c r="AL102" s="11">
        <v>0</v>
      </c>
      <c r="AM102" s="11">
        <f>IF(AB102&lt;&gt;0,Y102+AC102-AF102+O102-AE102+AI102+AJ102-AK102+P102+AL102,O102+AC102+AI102+AJ102-AK102+P102+AL102)+_xlfn.IFNA(VLOOKUP(A102,[1]Payoffs!A:AB,28,FALSE),0)-AG102</f>
        <v>1427.4200000000003</v>
      </c>
      <c r="AN102" s="13">
        <v>45453</v>
      </c>
      <c r="AO102" t="s">
        <v>47</v>
      </c>
      <c r="AP102" s="9">
        <v>0</v>
      </c>
      <c r="AQ102" s="3">
        <v>0</v>
      </c>
      <c r="AR102" s="3">
        <v>0</v>
      </c>
    </row>
    <row r="103" spans="1:44" x14ac:dyDescent="0.25">
      <c r="A103" s="1">
        <v>131887</v>
      </c>
      <c r="B103" s="2">
        <v>45229</v>
      </c>
      <c r="C103" t="s">
        <v>154</v>
      </c>
      <c r="D103" t="s">
        <v>65</v>
      </c>
      <c r="E103" s="3">
        <v>364500</v>
      </c>
      <c r="F103" s="3">
        <v>190000</v>
      </c>
      <c r="G103" s="11">
        <v>92431.55</v>
      </c>
      <c r="H103" s="2">
        <v>45139</v>
      </c>
      <c r="I103" s="2">
        <v>45179</v>
      </c>
      <c r="J103">
        <v>13</v>
      </c>
      <c r="K103" s="2">
        <v>45536</v>
      </c>
      <c r="L103" s="2">
        <v>45536</v>
      </c>
      <c r="M103" t="str">
        <f t="shared" si="8"/>
        <v>No</v>
      </c>
      <c r="N103">
        <f t="shared" si="9"/>
        <v>4</v>
      </c>
      <c r="O103" s="11">
        <v>0</v>
      </c>
      <c r="P103" s="11">
        <f>SUMIF([1]Payoffs!A:A,[1]Distribution!A104,[1]Payoffs!AA:AA)</f>
        <v>0</v>
      </c>
      <c r="R103" s="5">
        <v>0.11700000000000001</v>
      </c>
      <c r="S103" s="5">
        <v>2.5000000000000001E-3</v>
      </c>
      <c r="T103" s="5">
        <v>2.5000000000000001E-3</v>
      </c>
      <c r="U103" s="6">
        <f t="shared" si="10"/>
        <v>0.112</v>
      </c>
      <c r="V103" s="9">
        <v>263384.45</v>
      </c>
      <c r="W103" s="12">
        <f>SUMIF('[1]Commitment Draws'!A:A,[1]Distribution!A104,'[1]Commitment Draws'!G:G)</f>
        <v>8684</v>
      </c>
      <c r="X103" s="12">
        <f t="shared" si="11"/>
        <v>272068.45</v>
      </c>
      <c r="Y103" s="12">
        <v>2210.2199999999998</v>
      </c>
      <c r="Z103" s="12">
        <f t="shared" si="12"/>
        <v>2210.2199999999998</v>
      </c>
      <c r="AA103" s="7">
        <v>0</v>
      </c>
      <c r="AB103" s="11">
        <f>SUMIF('[1]Transaction Detail'!$D:$D,[1]Distribution!A104,'[1]Transaction Detail'!$H:$H)</f>
        <v>2210.2199999999998</v>
      </c>
      <c r="AC103" s="11">
        <f>SUMIF('[1]Transaction Detail'!$D:$D,[1]Distribution!A104,'[1]Transaction Detail'!$I:$I)</f>
        <v>0</v>
      </c>
      <c r="AD103" s="11">
        <f t="shared" si="13"/>
        <v>47.23</v>
      </c>
      <c r="AE103" s="11">
        <f t="shared" si="14"/>
        <v>47.23</v>
      </c>
      <c r="AF103" s="11">
        <f t="shared" si="15"/>
        <v>47.23</v>
      </c>
      <c r="AG103" s="11">
        <f>SUMIF('[1]Servicing Advances - Active'!A:A,[1]Distribution!A104,'[1]Servicing Advances - Active'!B:B)</f>
        <v>0</v>
      </c>
      <c r="AH103" s="2" t="str">
        <f>_xlfn.IFNA(VLOOKUP(A103,[1]Payoffs!A:AB,22,FALSE),"")</f>
        <v/>
      </c>
      <c r="AI103" s="11">
        <f>_xlfn.IFNA(VLOOKUP($A103,[1]Payoffs!$A:$AB,23,FALSE),0)</f>
        <v>0</v>
      </c>
      <c r="AJ103" s="11">
        <f>_xlfn.IFNA(VLOOKUP($A103,[1]Payoffs!$A:$AB,24,FALSE),0)</f>
        <v>0</v>
      </c>
      <c r="AK103" s="11">
        <f>ROUND(_xlfn.IFNA(VLOOKUP($A103,[1]Payoffs!$A:$AB,19,FALSE),0),2)</f>
        <v>0</v>
      </c>
      <c r="AL103" s="11">
        <v>0</v>
      </c>
      <c r="AM103" s="11">
        <f>IF(AB103&lt;&gt;0,Y103+AC103-AF103+O103-AE103+AI103+AJ103-AK103+P103+AL103,O103+AC103+AI103+AJ103-AK103+P103+AL103)+_xlfn.IFNA(VLOOKUP(A103,[1]Payoffs!A:AB,28,FALSE),0)-AG103</f>
        <v>2115.7599999999998</v>
      </c>
      <c r="AN103" s="13">
        <v>45422</v>
      </c>
      <c r="AO103" t="s">
        <v>47</v>
      </c>
      <c r="AP103" s="9">
        <v>0</v>
      </c>
      <c r="AQ103" s="3">
        <v>0</v>
      </c>
      <c r="AR103" s="3">
        <v>0</v>
      </c>
    </row>
    <row r="104" spans="1:44" x14ac:dyDescent="0.25">
      <c r="A104" s="1">
        <v>132000</v>
      </c>
      <c r="B104" s="2">
        <v>45229</v>
      </c>
      <c r="C104" t="s">
        <v>155</v>
      </c>
      <c r="D104" t="s">
        <v>65</v>
      </c>
      <c r="E104" s="3">
        <v>321750</v>
      </c>
      <c r="F104" s="3">
        <v>173050</v>
      </c>
      <c r="G104" s="11">
        <v>107550</v>
      </c>
      <c r="H104" s="2">
        <v>45135</v>
      </c>
      <c r="I104" s="2">
        <v>45179</v>
      </c>
      <c r="J104">
        <v>13</v>
      </c>
      <c r="K104" s="2">
        <v>45536</v>
      </c>
      <c r="L104" s="2">
        <v>45536</v>
      </c>
      <c r="M104" t="str">
        <f t="shared" si="8"/>
        <v>No</v>
      </c>
      <c r="N104">
        <f t="shared" si="9"/>
        <v>3</v>
      </c>
      <c r="O104" s="11">
        <v>0</v>
      </c>
      <c r="P104" s="11">
        <f>SUMIF([1]Payoffs!A:A,[1]Distribution!A105,[1]Payoffs!AA:AA)</f>
        <v>0</v>
      </c>
      <c r="R104" s="5">
        <v>0.11799999999999999</v>
      </c>
      <c r="S104" s="5">
        <v>2.5000000000000001E-3</v>
      </c>
      <c r="T104" s="5">
        <v>2.5000000000000001E-3</v>
      </c>
      <c r="U104" s="6">
        <f t="shared" si="10"/>
        <v>0.11299999999999999</v>
      </c>
      <c r="V104" s="9">
        <v>214200</v>
      </c>
      <c r="W104" s="12">
        <f>SUMIF('[1]Commitment Draws'!A:A,[1]Distribution!A105,'[1]Commitment Draws'!G:G)</f>
        <v>0</v>
      </c>
      <c r="X104" s="12">
        <f t="shared" si="11"/>
        <v>214200</v>
      </c>
      <c r="Y104" s="12">
        <v>2106.3000000000002</v>
      </c>
      <c r="Z104" s="12">
        <f t="shared" si="12"/>
        <v>2106.3000000000002</v>
      </c>
      <c r="AA104" s="7">
        <v>0</v>
      </c>
      <c r="AB104" s="11">
        <f>SUMIF('[1]Transaction Detail'!$D:$D,[1]Distribution!A105,'[1]Transaction Detail'!$H:$H)</f>
        <v>2106.3000000000002</v>
      </c>
      <c r="AC104" s="11">
        <f>SUMIF('[1]Transaction Detail'!$D:$D,[1]Distribution!A105,'[1]Transaction Detail'!$I:$I)</f>
        <v>0</v>
      </c>
      <c r="AD104" s="11">
        <f t="shared" si="13"/>
        <v>44.63</v>
      </c>
      <c r="AE104" s="11">
        <f t="shared" si="14"/>
        <v>44.63</v>
      </c>
      <c r="AF104" s="11">
        <f t="shared" si="15"/>
        <v>44.63</v>
      </c>
      <c r="AG104" s="11">
        <f>SUMIF('[1]Servicing Advances - Active'!A:A,[1]Distribution!A105,'[1]Servicing Advances - Active'!B:B)</f>
        <v>0</v>
      </c>
      <c r="AH104" s="2" t="str">
        <f>_xlfn.IFNA(VLOOKUP(A104,[1]Payoffs!A:AB,22,FALSE),"")</f>
        <v/>
      </c>
      <c r="AI104" s="11">
        <f>_xlfn.IFNA(VLOOKUP($A104,[1]Payoffs!$A:$AB,23,FALSE),0)</f>
        <v>0</v>
      </c>
      <c r="AJ104" s="11">
        <f>_xlfn.IFNA(VLOOKUP($A104,[1]Payoffs!$A:$AB,24,FALSE),0)</f>
        <v>0</v>
      </c>
      <c r="AK104" s="11">
        <f>ROUND(_xlfn.IFNA(VLOOKUP($A104,[1]Payoffs!$A:$AB,19,FALSE),0),2)</f>
        <v>0</v>
      </c>
      <c r="AL104" s="11">
        <v>0</v>
      </c>
      <c r="AM104" s="11">
        <f>IF(AB104&lt;&gt;0,Y104+AC104-AF104+O104-AE104+AI104+AJ104-AK104+P104+AL104,O104+AC104+AI104+AJ104-AK104+P104+AL104)+_xlfn.IFNA(VLOOKUP(A104,[1]Payoffs!A:AB,28,FALSE),0)-AG104</f>
        <v>2017.04</v>
      </c>
      <c r="AN104" s="13">
        <v>45453</v>
      </c>
      <c r="AO104" t="s">
        <v>47</v>
      </c>
      <c r="AP104" s="9">
        <v>0</v>
      </c>
      <c r="AQ104" s="3">
        <v>0</v>
      </c>
      <c r="AR104" s="3">
        <v>0</v>
      </c>
    </row>
    <row r="105" spans="1:44" x14ac:dyDescent="0.25">
      <c r="A105" s="1">
        <v>131747</v>
      </c>
      <c r="B105" s="2">
        <v>45229</v>
      </c>
      <c r="C105" t="s">
        <v>156</v>
      </c>
      <c r="D105" t="s">
        <v>65</v>
      </c>
      <c r="E105" s="3">
        <v>138640</v>
      </c>
      <c r="F105" s="3">
        <v>48000</v>
      </c>
      <c r="G105" s="11">
        <v>12525</v>
      </c>
      <c r="H105" s="2">
        <v>45148</v>
      </c>
      <c r="I105" s="2">
        <v>45209</v>
      </c>
      <c r="J105">
        <v>13</v>
      </c>
      <c r="K105" s="2">
        <v>45566</v>
      </c>
      <c r="L105" s="2">
        <v>45566</v>
      </c>
      <c r="M105" t="str">
        <f t="shared" si="8"/>
        <v>No</v>
      </c>
      <c r="N105">
        <f t="shared" si="9"/>
        <v>4</v>
      </c>
      <c r="O105" s="11">
        <v>0</v>
      </c>
      <c r="P105" s="11">
        <f>SUMIF([1]Payoffs!A:A,[1]Distribution!A106,[1]Payoffs!AA:AA)</f>
        <v>0</v>
      </c>
      <c r="R105" s="5">
        <v>0.106</v>
      </c>
      <c r="S105" s="5">
        <v>2.5000000000000001E-3</v>
      </c>
      <c r="T105" s="5">
        <v>2.5000000000000001E-3</v>
      </c>
      <c r="U105" s="6">
        <f t="shared" si="10"/>
        <v>0.10099999999999999</v>
      </c>
      <c r="V105" s="9">
        <v>106740</v>
      </c>
      <c r="W105" s="12">
        <f>SUMIF('[1]Commitment Draws'!A:A,[1]Distribution!A106,'[1]Commitment Draws'!G:G)</f>
        <v>19375</v>
      </c>
      <c r="X105" s="12">
        <f t="shared" si="11"/>
        <v>126115</v>
      </c>
      <c r="Y105" s="12">
        <v>942.87</v>
      </c>
      <c r="Z105" s="12">
        <f t="shared" si="12"/>
        <v>942.87</v>
      </c>
      <c r="AA105" s="7">
        <v>0</v>
      </c>
      <c r="AB105" s="11">
        <f>SUMIF('[1]Transaction Detail'!$D:$D,[1]Distribution!A106,'[1]Transaction Detail'!$H:$H)</f>
        <v>942.87</v>
      </c>
      <c r="AC105" s="11">
        <f>SUMIF('[1]Transaction Detail'!$D:$D,[1]Distribution!A106,'[1]Transaction Detail'!$I:$I)</f>
        <v>0</v>
      </c>
      <c r="AD105" s="11">
        <f t="shared" si="13"/>
        <v>22.24</v>
      </c>
      <c r="AE105" s="11">
        <f t="shared" si="14"/>
        <v>22.24</v>
      </c>
      <c r="AF105" s="11">
        <f t="shared" si="15"/>
        <v>22.24</v>
      </c>
      <c r="AG105" s="11">
        <f>SUMIF('[1]Servicing Advances - Active'!A:A,[1]Distribution!A106,'[1]Servicing Advances - Active'!B:B)</f>
        <v>0</v>
      </c>
      <c r="AH105" s="2" t="str">
        <f>_xlfn.IFNA(VLOOKUP(A105,[1]Payoffs!A:AB,22,FALSE),"")</f>
        <v/>
      </c>
      <c r="AI105" s="11">
        <f>_xlfn.IFNA(VLOOKUP($A105,[1]Payoffs!$A:$AB,23,FALSE),0)</f>
        <v>0</v>
      </c>
      <c r="AJ105" s="11">
        <f>_xlfn.IFNA(VLOOKUP($A105,[1]Payoffs!$A:$AB,24,FALSE),0)</f>
        <v>0</v>
      </c>
      <c r="AK105" s="11">
        <f>ROUND(_xlfn.IFNA(VLOOKUP($A105,[1]Payoffs!$A:$AB,19,FALSE),0),2)</f>
        <v>0</v>
      </c>
      <c r="AL105" s="11">
        <v>0</v>
      </c>
      <c r="AM105" s="11">
        <f>IF(AB105&lt;&gt;0,Y105+AC105-AF105+O105-AE105+AI105+AJ105-AK105+P105+AL105,O105+AC105+AI105+AJ105-AK105+P105+AL105)+_xlfn.IFNA(VLOOKUP(A105,[1]Payoffs!A:AB,28,FALSE),0)-AG105</f>
        <v>898.39</v>
      </c>
      <c r="AN105" s="13">
        <v>45453</v>
      </c>
      <c r="AO105" t="s">
        <v>47</v>
      </c>
      <c r="AP105" s="9">
        <v>0</v>
      </c>
      <c r="AQ105" s="3">
        <v>0</v>
      </c>
      <c r="AR105" s="3">
        <v>0</v>
      </c>
    </row>
    <row r="106" spans="1:44" x14ac:dyDescent="0.25">
      <c r="A106" s="1">
        <v>132093</v>
      </c>
      <c r="B106" s="2">
        <v>45229</v>
      </c>
      <c r="C106" t="s">
        <v>157</v>
      </c>
      <c r="D106" t="s">
        <v>65</v>
      </c>
      <c r="E106" s="3">
        <v>194600</v>
      </c>
      <c r="F106" s="3">
        <v>38100</v>
      </c>
      <c r="G106" s="11">
        <v>0</v>
      </c>
      <c r="H106" s="2">
        <v>45142</v>
      </c>
      <c r="I106" s="2">
        <v>45209</v>
      </c>
      <c r="J106">
        <v>13</v>
      </c>
      <c r="K106" s="2">
        <v>45566</v>
      </c>
      <c r="L106" s="2">
        <v>45566</v>
      </c>
      <c r="M106" t="str">
        <f t="shared" si="8"/>
        <v>No</v>
      </c>
      <c r="N106">
        <f t="shared" si="9"/>
        <v>0</v>
      </c>
      <c r="O106" s="11">
        <v>0</v>
      </c>
      <c r="P106" s="11">
        <f>SUMIF([1]Payoffs!A:A,[1]Distribution!A107,[1]Payoffs!AA:AA)</f>
        <v>0</v>
      </c>
      <c r="R106" s="5">
        <v>0.111</v>
      </c>
      <c r="S106" s="5">
        <v>2.5000000000000001E-3</v>
      </c>
      <c r="T106" s="5">
        <v>2.5000000000000001E-3</v>
      </c>
      <c r="U106" s="6">
        <f t="shared" si="10"/>
        <v>0.106</v>
      </c>
      <c r="V106" s="9">
        <v>172954.5</v>
      </c>
      <c r="W106" s="12">
        <f>SUMIF('[1]Commitment Draws'!A:A,[1]Distribution!A107,'[1]Commitment Draws'!G:G)</f>
        <v>0</v>
      </c>
      <c r="X106" s="12">
        <f t="shared" si="11"/>
        <v>0</v>
      </c>
      <c r="Y106" s="12">
        <v>1599.83</v>
      </c>
      <c r="Z106" s="12">
        <f t="shared" si="12"/>
        <v>1599.83</v>
      </c>
      <c r="AA106" s="7">
        <v>0</v>
      </c>
      <c r="AB106" s="11">
        <f>SUMIF('[1]Transaction Detail'!$D:$D,[1]Distribution!A107,'[1]Transaction Detail'!$H:$H)</f>
        <v>1599.83</v>
      </c>
      <c r="AC106" s="11">
        <f>SUMIF('[1]Transaction Detail'!$D:$D,[1]Distribution!A107,'[1]Transaction Detail'!$I:$I)</f>
        <v>0</v>
      </c>
      <c r="AD106" s="11">
        <f t="shared" si="13"/>
        <v>36.03</v>
      </c>
      <c r="AE106" s="11">
        <f t="shared" si="14"/>
        <v>36.03</v>
      </c>
      <c r="AF106" s="11">
        <f t="shared" si="15"/>
        <v>36.03</v>
      </c>
      <c r="AG106" s="11">
        <f>SUMIF('[1]Servicing Advances - Active'!A:A,[1]Distribution!A107,'[1]Servicing Advances - Active'!B:B)</f>
        <v>0</v>
      </c>
      <c r="AH106" s="2">
        <f>_xlfn.IFNA(VLOOKUP(A106,[1]Payoffs!A:AB,22,FALSE),"")</f>
        <v>45440</v>
      </c>
      <c r="AI106" s="11">
        <f>_xlfn.IFNA(VLOOKUP($A106,[1]Payoffs!$A:$AB,23,FALSE),0)</f>
        <v>172954.5</v>
      </c>
      <c r="AJ106" s="11">
        <f>_xlfn.IFNA(VLOOKUP($A106,[1]Payoffs!$A:$AB,24,FALSE),0)</f>
        <v>1493.1738499999999</v>
      </c>
      <c r="AK106" s="11">
        <f>ROUND(_xlfn.IFNA(VLOOKUP($A106,[1]Payoffs!$A:$AB,19,FALSE),0),2)</f>
        <v>67.260000000000005</v>
      </c>
      <c r="AL106" s="11">
        <v>0</v>
      </c>
      <c r="AM106" s="11">
        <f>IF(AB106&lt;&gt;0,Y106+AC106-AF106+O106-AE106+AI106+AJ106-AK106+P106+AL106,O106+AC106+AI106+AJ106-AK106+P106+AL106)+_xlfn.IFNA(VLOOKUP(A106,[1]Payoffs!A:AB,28,FALSE),0)-AG106</f>
        <v>175908.18384999997</v>
      </c>
      <c r="AN106" s="13" t="s">
        <v>52</v>
      </c>
      <c r="AO106" t="s">
        <v>53</v>
      </c>
      <c r="AP106" s="9">
        <v>0</v>
      </c>
      <c r="AQ106" s="3">
        <v>0</v>
      </c>
      <c r="AR106" s="3">
        <v>0</v>
      </c>
    </row>
    <row r="107" spans="1:44" x14ac:dyDescent="0.25">
      <c r="A107" s="1">
        <v>132153</v>
      </c>
      <c r="B107" s="2">
        <v>45229</v>
      </c>
      <c r="C107" t="s">
        <v>158</v>
      </c>
      <c r="D107" t="s">
        <v>65</v>
      </c>
      <c r="E107" s="3">
        <v>121100</v>
      </c>
      <c r="F107" s="3">
        <v>34125</v>
      </c>
      <c r="G107" s="11">
        <v>3800</v>
      </c>
      <c r="H107" s="2">
        <v>45145</v>
      </c>
      <c r="I107" s="2">
        <v>45209</v>
      </c>
      <c r="J107">
        <v>13</v>
      </c>
      <c r="K107" s="2">
        <v>45566</v>
      </c>
      <c r="L107" s="2">
        <v>45566</v>
      </c>
      <c r="M107" t="str">
        <f t="shared" si="8"/>
        <v>No</v>
      </c>
      <c r="N107">
        <f t="shared" si="9"/>
        <v>4</v>
      </c>
      <c r="O107" s="11">
        <v>0</v>
      </c>
      <c r="P107" s="11">
        <f>SUMIF([1]Payoffs!A:A,[1]Distribution!A108,[1]Payoffs!AA:AA)</f>
        <v>0</v>
      </c>
      <c r="R107" s="5">
        <v>0.1045</v>
      </c>
      <c r="S107" s="5">
        <v>2.5000000000000001E-3</v>
      </c>
      <c r="T107" s="5">
        <v>2.5000000000000001E-3</v>
      </c>
      <c r="U107" s="6">
        <f t="shared" si="10"/>
        <v>9.9499999999999991E-2</v>
      </c>
      <c r="V107" s="9">
        <v>117300</v>
      </c>
      <c r="W107" s="12">
        <f>SUMIF('[1]Commitment Draws'!A:A,[1]Distribution!A108,'[1]Commitment Draws'!G:G)</f>
        <v>0</v>
      </c>
      <c r="X107" s="12">
        <f t="shared" si="11"/>
        <v>117300</v>
      </c>
      <c r="Y107" s="12">
        <v>1021.49</v>
      </c>
      <c r="Z107" s="12">
        <f t="shared" si="12"/>
        <v>1021.49</v>
      </c>
      <c r="AA107" s="7">
        <v>0</v>
      </c>
      <c r="AB107" s="11">
        <f>SUMIF('[1]Transaction Detail'!$D:$D,[1]Distribution!A108,'[1]Transaction Detail'!$H:$H)</f>
        <v>1021.49</v>
      </c>
      <c r="AC107" s="11">
        <f>SUMIF('[1]Transaction Detail'!$D:$D,[1]Distribution!A108,'[1]Transaction Detail'!$I:$I)</f>
        <v>0</v>
      </c>
      <c r="AD107" s="11">
        <f t="shared" si="13"/>
        <v>24.44</v>
      </c>
      <c r="AE107" s="11">
        <f t="shared" si="14"/>
        <v>24.44</v>
      </c>
      <c r="AF107" s="11">
        <f t="shared" si="15"/>
        <v>24.44</v>
      </c>
      <c r="AG107" s="11">
        <f>SUMIF('[1]Servicing Advances - Active'!A:A,[1]Distribution!A108,'[1]Servicing Advances - Active'!B:B)</f>
        <v>0</v>
      </c>
      <c r="AH107" s="2" t="str">
        <f>_xlfn.IFNA(VLOOKUP(A107,[1]Payoffs!A:AB,22,FALSE),"")</f>
        <v/>
      </c>
      <c r="AI107" s="11">
        <f>_xlfn.IFNA(VLOOKUP($A107,[1]Payoffs!$A:$AB,23,FALSE),0)</f>
        <v>0</v>
      </c>
      <c r="AJ107" s="11">
        <f>_xlfn.IFNA(VLOOKUP($A107,[1]Payoffs!$A:$AB,24,FALSE),0)</f>
        <v>0</v>
      </c>
      <c r="AK107" s="11">
        <f>ROUND(_xlfn.IFNA(VLOOKUP($A107,[1]Payoffs!$A:$AB,19,FALSE),0),2)</f>
        <v>0</v>
      </c>
      <c r="AL107" s="11">
        <v>0</v>
      </c>
      <c r="AM107" s="11">
        <f>IF(AB107&lt;&gt;0,Y107+AC107-AF107+O107-AE107+AI107+AJ107-AK107+P107+AL107,O107+AC107+AI107+AJ107-AK107+P107+AL107)+_xlfn.IFNA(VLOOKUP(A107,[1]Payoffs!A:AB,28,FALSE),0)-AG107</f>
        <v>972.6099999999999</v>
      </c>
      <c r="AN107" s="13">
        <v>45453</v>
      </c>
      <c r="AO107" t="s">
        <v>47</v>
      </c>
      <c r="AP107" s="9">
        <v>0</v>
      </c>
      <c r="AQ107" s="3">
        <v>0</v>
      </c>
      <c r="AR107" s="3">
        <v>0</v>
      </c>
    </row>
    <row r="108" spans="1:44" x14ac:dyDescent="0.25">
      <c r="A108" s="1">
        <v>132294</v>
      </c>
      <c r="B108" s="2">
        <v>45229</v>
      </c>
      <c r="C108" t="s">
        <v>159</v>
      </c>
      <c r="D108" t="s">
        <v>65</v>
      </c>
      <c r="E108" s="3">
        <v>165750</v>
      </c>
      <c r="F108" s="3">
        <v>30500</v>
      </c>
      <c r="G108" s="11">
        <v>30500</v>
      </c>
      <c r="H108" s="2">
        <v>45142</v>
      </c>
      <c r="I108" s="2">
        <v>45209</v>
      </c>
      <c r="J108">
        <v>13</v>
      </c>
      <c r="K108" s="2">
        <v>45566</v>
      </c>
      <c r="L108" s="2">
        <v>45566</v>
      </c>
      <c r="M108" t="str">
        <f t="shared" si="8"/>
        <v>No</v>
      </c>
      <c r="N108">
        <f t="shared" si="9"/>
        <v>4</v>
      </c>
      <c r="O108" s="11">
        <v>0</v>
      </c>
      <c r="P108" s="11">
        <f>SUMIF([1]Payoffs!A:A,[1]Distribution!A109,[1]Payoffs!AA:AA)</f>
        <v>0</v>
      </c>
      <c r="R108" s="5">
        <v>0.115</v>
      </c>
      <c r="S108" s="5">
        <v>2.5000000000000001E-3</v>
      </c>
      <c r="T108" s="5">
        <v>2.5000000000000001E-3</v>
      </c>
      <c r="U108" s="6">
        <f t="shared" si="10"/>
        <v>0.11</v>
      </c>
      <c r="V108" s="9">
        <v>135250</v>
      </c>
      <c r="W108" s="12">
        <f>SUMIF('[1]Commitment Draws'!A:A,[1]Distribution!A109,'[1]Commitment Draws'!G:G)</f>
        <v>0</v>
      </c>
      <c r="X108" s="12">
        <f t="shared" si="11"/>
        <v>135250</v>
      </c>
      <c r="Y108" s="12">
        <v>1296.1500000000001</v>
      </c>
      <c r="Z108" s="12">
        <f t="shared" si="12"/>
        <v>1296.1500000000001</v>
      </c>
      <c r="AA108" s="7">
        <v>0</v>
      </c>
      <c r="AB108" s="11">
        <f>SUMIF('[1]Transaction Detail'!$D:$D,[1]Distribution!A109,'[1]Transaction Detail'!$H:$H)</f>
        <v>1296.1500000000001</v>
      </c>
      <c r="AC108" s="11">
        <f>SUMIF('[1]Transaction Detail'!$D:$D,[1]Distribution!A109,'[1]Transaction Detail'!$I:$I)</f>
        <v>0</v>
      </c>
      <c r="AD108" s="11">
        <f t="shared" si="13"/>
        <v>28.18</v>
      </c>
      <c r="AE108" s="11">
        <f t="shared" si="14"/>
        <v>28.18</v>
      </c>
      <c r="AF108" s="11">
        <f t="shared" si="15"/>
        <v>28.18</v>
      </c>
      <c r="AG108" s="11">
        <f>SUMIF('[1]Servicing Advances - Active'!A:A,[1]Distribution!A109,'[1]Servicing Advances - Active'!B:B)</f>
        <v>0</v>
      </c>
      <c r="AH108" s="2" t="str">
        <f>_xlfn.IFNA(VLOOKUP(A108,[1]Payoffs!A:AB,22,FALSE),"")</f>
        <v/>
      </c>
      <c r="AI108" s="11">
        <f>_xlfn.IFNA(VLOOKUP($A108,[1]Payoffs!$A:$AB,23,FALSE),0)</f>
        <v>0</v>
      </c>
      <c r="AJ108" s="11">
        <f>_xlfn.IFNA(VLOOKUP($A108,[1]Payoffs!$A:$AB,24,FALSE),0)</f>
        <v>0</v>
      </c>
      <c r="AK108" s="11">
        <f>ROUND(_xlfn.IFNA(VLOOKUP($A108,[1]Payoffs!$A:$AB,19,FALSE),0),2)</f>
        <v>0</v>
      </c>
      <c r="AL108" s="11">
        <v>0</v>
      </c>
      <c r="AM108" s="11">
        <f>IF(AB108&lt;&gt;0,Y108+AC108-AF108+O108-AE108+AI108+AJ108-AK108+P108+AL108,O108+AC108+AI108+AJ108-AK108+P108+AL108)+_xlfn.IFNA(VLOOKUP(A108,[1]Payoffs!A:AB,28,FALSE),0)-AG108</f>
        <v>1239.79</v>
      </c>
      <c r="AN108" s="13">
        <v>45453</v>
      </c>
      <c r="AO108" t="s">
        <v>47</v>
      </c>
      <c r="AP108" s="9">
        <v>0</v>
      </c>
      <c r="AQ108" s="3">
        <v>0</v>
      </c>
      <c r="AR108" s="3">
        <v>0</v>
      </c>
    </row>
    <row r="109" spans="1:44" x14ac:dyDescent="0.25">
      <c r="A109" s="1">
        <v>132349</v>
      </c>
      <c r="B109" s="2">
        <v>45229</v>
      </c>
      <c r="C109" t="s">
        <v>160</v>
      </c>
      <c r="D109" t="s">
        <v>65</v>
      </c>
      <c r="E109" s="3">
        <v>109770</v>
      </c>
      <c r="F109" s="3">
        <v>44600</v>
      </c>
      <c r="G109" s="11">
        <v>11268</v>
      </c>
      <c r="H109" s="2">
        <v>45153</v>
      </c>
      <c r="I109" s="2">
        <v>45209</v>
      </c>
      <c r="J109">
        <v>13</v>
      </c>
      <c r="K109" s="2">
        <v>45566</v>
      </c>
      <c r="L109" s="2">
        <v>45566</v>
      </c>
      <c r="M109" t="str">
        <f t="shared" si="8"/>
        <v>No</v>
      </c>
      <c r="N109">
        <f t="shared" si="9"/>
        <v>4</v>
      </c>
      <c r="O109" s="11">
        <v>0</v>
      </c>
      <c r="P109" s="11">
        <f>SUMIF([1]Payoffs!A:A,[1]Distribution!A110,[1]Payoffs!AA:AA)</f>
        <v>0</v>
      </c>
      <c r="R109" s="5">
        <v>0.125</v>
      </c>
      <c r="S109" s="5">
        <v>2.5000000000000001E-3</v>
      </c>
      <c r="T109" s="5">
        <v>2.5000000000000001E-3</v>
      </c>
      <c r="U109" s="6">
        <f t="shared" si="10"/>
        <v>0.12</v>
      </c>
      <c r="V109" s="9">
        <v>98502</v>
      </c>
      <c r="W109" s="12">
        <f>SUMIF('[1]Commitment Draws'!A:A,[1]Distribution!A110,'[1]Commitment Draws'!G:G)</f>
        <v>0</v>
      </c>
      <c r="X109" s="12">
        <f t="shared" si="11"/>
        <v>98502</v>
      </c>
      <c r="Y109" s="12">
        <v>1026.06</v>
      </c>
      <c r="Z109" s="12">
        <f t="shared" si="12"/>
        <v>1026.06</v>
      </c>
      <c r="AA109" s="7">
        <v>0</v>
      </c>
      <c r="AB109" s="11">
        <f>SUMIF('[1]Transaction Detail'!$D:$D,[1]Distribution!A110,'[1]Transaction Detail'!$H:$H)</f>
        <v>1026.06</v>
      </c>
      <c r="AC109" s="11">
        <f>SUMIF('[1]Transaction Detail'!$D:$D,[1]Distribution!A110,'[1]Transaction Detail'!$I:$I)</f>
        <v>0</v>
      </c>
      <c r="AD109" s="11">
        <f t="shared" si="13"/>
        <v>20.52</v>
      </c>
      <c r="AE109" s="11">
        <f t="shared" si="14"/>
        <v>20.52</v>
      </c>
      <c r="AF109" s="11">
        <f t="shared" si="15"/>
        <v>20.52</v>
      </c>
      <c r="AG109" s="11">
        <f>SUMIF('[1]Servicing Advances - Active'!A:A,[1]Distribution!A110,'[1]Servicing Advances - Active'!B:B)</f>
        <v>0</v>
      </c>
      <c r="AH109" s="2" t="str">
        <f>_xlfn.IFNA(VLOOKUP(A109,[1]Payoffs!A:AB,22,FALSE),"")</f>
        <v/>
      </c>
      <c r="AI109" s="11">
        <f>_xlfn.IFNA(VLOOKUP($A109,[1]Payoffs!$A:$AB,23,FALSE),0)</f>
        <v>0</v>
      </c>
      <c r="AJ109" s="11">
        <f>_xlfn.IFNA(VLOOKUP($A109,[1]Payoffs!$A:$AB,24,FALSE),0)</f>
        <v>0</v>
      </c>
      <c r="AK109" s="11">
        <f>ROUND(_xlfn.IFNA(VLOOKUP($A109,[1]Payoffs!$A:$AB,19,FALSE),0),2)</f>
        <v>0</v>
      </c>
      <c r="AL109" s="11">
        <v>0</v>
      </c>
      <c r="AM109" s="11">
        <f>IF(AB109&lt;&gt;0,Y109+AC109-AF109+O109-AE109+AI109+AJ109-AK109+P109+AL109,O109+AC109+AI109+AJ109-AK109+P109+AL109)+_xlfn.IFNA(VLOOKUP(A109,[1]Payoffs!A:AB,28,FALSE),0)-AG109</f>
        <v>985.02</v>
      </c>
      <c r="AN109" s="13">
        <v>45453</v>
      </c>
      <c r="AO109" t="s">
        <v>47</v>
      </c>
      <c r="AP109" s="9">
        <v>0</v>
      </c>
      <c r="AQ109" s="3">
        <v>0</v>
      </c>
      <c r="AR109" s="3">
        <v>0</v>
      </c>
    </row>
    <row r="110" spans="1:44" x14ac:dyDescent="0.25">
      <c r="A110" s="1">
        <v>132462</v>
      </c>
      <c r="B110" s="2">
        <v>45229</v>
      </c>
      <c r="C110" t="s">
        <v>161</v>
      </c>
      <c r="D110" t="s">
        <v>65</v>
      </c>
      <c r="E110" s="3">
        <v>134140</v>
      </c>
      <c r="F110" s="3">
        <v>71450</v>
      </c>
      <c r="G110" s="11">
        <v>7550</v>
      </c>
      <c r="H110" s="2">
        <v>45152</v>
      </c>
      <c r="I110" s="2">
        <v>45209</v>
      </c>
      <c r="J110">
        <v>13</v>
      </c>
      <c r="K110" s="2">
        <v>45566</v>
      </c>
      <c r="L110" s="2">
        <v>45566</v>
      </c>
      <c r="M110" t="str">
        <f t="shared" si="8"/>
        <v>No</v>
      </c>
      <c r="N110">
        <f t="shared" si="9"/>
        <v>4</v>
      </c>
      <c r="O110" s="11">
        <v>0</v>
      </c>
      <c r="P110" s="11">
        <f>SUMIF([1]Payoffs!A:A,[1]Distribution!A111,[1]Payoffs!AA:AA)</f>
        <v>0</v>
      </c>
      <c r="R110" s="5">
        <v>0.12</v>
      </c>
      <c r="S110" s="5">
        <v>2.5000000000000001E-3</v>
      </c>
      <c r="T110" s="5">
        <v>2.5000000000000001E-3</v>
      </c>
      <c r="U110" s="6">
        <f t="shared" si="10"/>
        <v>0.11499999999999999</v>
      </c>
      <c r="V110" s="9">
        <v>126590</v>
      </c>
      <c r="W110" s="12">
        <f>SUMIF('[1]Commitment Draws'!A:A,[1]Distribution!A111,'[1]Commitment Draws'!G:G)</f>
        <v>0</v>
      </c>
      <c r="X110" s="12">
        <f t="shared" si="11"/>
        <v>126590</v>
      </c>
      <c r="Y110" s="12">
        <v>1265.9000000000001</v>
      </c>
      <c r="Z110" s="12">
        <f t="shared" si="12"/>
        <v>1265.9000000000001</v>
      </c>
      <c r="AA110" s="7">
        <v>0</v>
      </c>
      <c r="AB110" s="11">
        <f>SUMIF('[1]Transaction Detail'!$D:$D,[1]Distribution!A111,'[1]Transaction Detail'!$H:$H)</f>
        <v>1265.9000000000001</v>
      </c>
      <c r="AC110" s="11">
        <f>SUMIF('[1]Transaction Detail'!$D:$D,[1]Distribution!A111,'[1]Transaction Detail'!$I:$I)</f>
        <v>0</v>
      </c>
      <c r="AD110" s="11">
        <f t="shared" si="13"/>
        <v>26.37</v>
      </c>
      <c r="AE110" s="11">
        <f t="shared" si="14"/>
        <v>26.37</v>
      </c>
      <c r="AF110" s="11">
        <f t="shared" si="15"/>
        <v>26.37</v>
      </c>
      <c r="AG110" s="11">
        <f>SUMIF('[1]Servicing Advances - Active'!A:A,[1]Distribution!A111,'[1]Servicing Advances - Active'!B:B)</f>
        <v>0</v>
      </c>
      <c r="AH110" s="2" t="str">
        <f>_xlfn.IFNA(VLOOKUP(A110,[1]Payoffs!A:AB,22,FALSE),"")</f>
        <v/>
      </c>
      <c r="AI110" s="11">
        <f>_xlfn.IFNA(VLOOKUP($A110,[1]Payoffs!$A:$AB,23,FALSE),0)</f>
        <v>0</v>
      </c>
      <c r="AJ110" s="11">
        <f>_xlfn.IFNA(VLOOKUP($A110,[1]Payoffs!$A:$AB,24,FALSE),0)</f>
        <v>0</v>
      </c>
      <c r="AK110" s="11">
        <f>ROUND(_xlfn.IFNA(VLOOKUP($A110,[1]Payoffs!$A:$AB,19,FALSE),0),2)</f>
        <v>0</v>
      </c>
      <c r="AL110" s="11">
        <v>0</v>
      </c>
      <c r="AM110" s="11">
        <f>IF(AB110&lt;&gt;0,Y110+AC110-AF110+O110-AE110+AI110+AJ110-AK110+P110+AL110,O110+AC110+AI110+AJ110-AK110+P110+AL110)+_xlfn.IFNA(VLOOKUP(A110,[1]Payoffs!A:AB,28,FALSE),0)-AG110</f>
        <v>1213.1600000000003</v>
      </c>
      <c r="AN110" s="13">
        <v>45453</v>
      </c>
      <c r="AO110" t="s">
        <v>47</v>
      </c>
      <c r="AP110" s="9">
        <v>0</v>
      </c>
      <c r="AQ110" s="3">
        <v>0</v>
      </c>
      <c r="AR110" s="3">
        <v>0</v>
      </c>
    </row>
    <row r="111" spans="1:44" x14ac:dyDescent="0.25">
      <c r="A111" s="1">
        <v>132590</v>
      </c>
      <c r="B111" s="2">
        <v>45229</v>
      </c>
      <c r="C111" t="s">
        <v>162</v>
      </c>
      <c r="D111" t="s">
        <v>65</v>
      </c>
      <c r="E111" s="3">
        <v>206500</v>
      </c>
      <c r="F111" s="3">
        <v>41025</v>
      </c>
      <c r="G111" s="11">
        <v>22250</v>
      </c>
      <c r="H111" s="2">
        <v>45149</v>
      </c>
      <c r="I111" s="2">
        <v>45209</v>
      </c>
      <c r="J111">
        <v>13</v>
      </c>
      <c r="K111" s="2">
        <v>45566</v>
      </c>
      <c r="L111" s="2">
        <v>45566</v>
      </c>
      <c r="M111" t="str">
        <f t="shared" si="8"/>
        <v>No</v>
      </c>
      <c r="N111">
        <f t="shared" si="9"/>
        <v>4</v>
      </c>
      <c r="O111" s="11">
        <v>0</v>
      </c>
      <c r="P111" s="11">
        <f>SUMIF([1]Payoffs!A:A,[1]Distribution!A112,[1]Payoffs!AA:AA)</f>
        <v>0</v>
      </c>
      <c r="R111" s="5">
        <v>0.1105</v>
      </c>
      <c r="S111" s="5">
        <v>2.5000000000000001E-3</v>
      </c>
      <c r="T111" s="5">
        <v>2.5000000000000001E-3</v>
      </c>
      <c r="U111" s="6">
        <f t="shared" si="10"/>
        <v>0.1055</v>
      </c>
      <c r="V111" s="9">
        <v>184250</v>
      </c>
      <c r="W111" s="12">
        <f>SUMIF('[1]Commitment Draws'!A:A,[1]Distribution!A112,'[1]Commitment Draws'!G:G)</f>
        <v>0</v>
      </c>
      <c r="X111" s="12">
        <f t="shared" si="11"/>
        <v>184250</v>
      </c>
      <c r="Y111" s="12">
        <v>1696.64</v>
      </c>
      <c r="Z111" s="12">
        <f t="shared" si="12"/>
        <v>1696.64</v>
      </c>
      <c r="AA111" s="7">
        <v>0</v>
      </c>
      <c r="AB111" s="11">
        <f>SUMIF('[1]Transaction Detail'!$D:$D,[1]Distribution!A112,'[1]Transaction Detail'!$H:$H)</f>
        <v>1696.64</v>
      </c>
      <c r="AC111" s="11">
        <f>SUMIF('[1]Transaction Detail'!$D:$D,[1]Distribution!A112,'[1]Transaction Detail'!$I:$I)</f>
        <v>0</v>
      </c>
      <c r="AD111" s="11">
        <f t="shared" si="13"/>
        <v>38.39</v>
      </c>
      <c r="AE111" s="11">
        <f t="shared" si="14"/>
        <v>38.39</v>
      </c>
      <c r="AF111" s="11">
        <f t="shared" si="15"/>
        <v>38.39</v>
      </c>
      <c r="AG111" s="11">
        <f>SUMIF('[1]Servicing Advances - Active'!A:A,[1]Distribution!A112,'[1]Servicing Advances - Active'!B:B)</f>
        <v>0</v>
      </c>
      <c r="AH111" s="2" t="str">
        <f>_xlfn.IFNA(VLOOKUP(A111,[1]Payoffs!A:AB,22,FALSE),"")</f>
        <v/>
      </c>
      <c r="AI111" s="11">
        <f>_xlfn.IFNA(VLOOKUP($A111,[1]Payoffs!$A:$AB,23,FALSE),0)</f>
        <v>0</v>
      </c>
      <c r="AJ111" s="11">
        <f>_xlfn.IFNA(VLOOKUP($A111,[1]Payoffs!$A:$AB,24,FALSE),0)</f>
        <v>0</v>
      </c>
      <c r="AK111" s="11">
        <f>ROUND(_xlfn.IFNA(VLOOKUP($A111,[1]Payoffs!$A:$AB,19,FALSE),0),2)</f>
        <v>0</v>
      </c>
      <c r="AL111" s="11">
        <v>0</v>
      </c>
      <c r="AM111" s="11">
        <f>IF(AB111&lt;&gt;0,Y111+AC111-AF111+O111-AE111+AI111+AJ111-AK111+P111+AL111,O111+AC111+AI111+AJ111-AK111+P111+AL111)+_xlfn.IFNA(VLOOKUP(A111,[1]Payoffs!A:AB,28,FALSE),0)-AG111</f>
        <v>1619.86</v>
      </c>
      <c r="AN111" s="13">
        <v>45453</v>
      </c>
      <c r="AO111" t="s">
        <v>47</v>
      </c>
      <c r="AP111" s="9">
        <v>0</v>
      </c>
      <c r="AQ111" s="3">
        <v>0</v>
      </c>
      <c r="AR111" s="3">
        <v>0</v>
      </c>
    </row>
    <row r="112" spans="1:44" x14ac:dyDescent="0.25">
      <c r="A112" s="1">
        <v>131813</v>
      </c>
      <c r="B112" s="2">
        <v>45229</v>
      </c>
      <c r="C112" t="s">
        <v>163</v>
      </c>
      <c r="D112" t="s">
        <v>65</v>
      </c>
      <c r="E112" s="3">
        <v>78650</v>
      </c>
      <c r="F112" s="3">
        <v>26700</v>
      </c>
      <c r="G112" s="11">
        <v>0</v>
      </c>
      <c r="H112" s="2">
        <v>45152</v>
      </c>
      <c r="I112" s="2">
        <v>45209</v>
      </c>
      <c r="J112">
        <v>13</v>
      </c>
      <c r="K112" s="2">
        <v>45566</v>
      </c>
      <c r="L112" s="2">
        <v>45566</v>
      </c>
      <c r="M112" t="str">
        <f t="shared" si="8"/>
        <v>No</v>
      </c>
      <c r="N112">
        <f t="shared" si="9"/>
        <v>0</v>
      </c>
      <c r="O112" s="11">
        <v>0</v>
      </c>
      <c r="P112" s="11">
        <f>SUMIF([1]Payoffs!A:A,[1]Distribution!A113,[1]Payoffs!AA:AA)</f>
        <v>0</v>
      </c>
      <c r="R112" s="5">
        <v>0.121</v>
      </c>
      <c r="S112" s="5">
        <v>2.5000000000000001E-3</v>
      </c>
      <c r="T112" s="5">
        <v>2.5000000000000001E-3</v>
      </c>
      <c r="U112" s="6">
        <f t="shared" si="10"/>
        <v>0.11599999999999999</v>
      </c>
      <c r="V112" s="9">
        <v>51950</v>
      </c>
      <c r="W112" s="12">
        <f>SUMIF('[1]Commitment Draws'!A:A,[1]Distribution!A113,'[1]Commitment Draws'!G:G)</f>
        <v>0</v>
      </c>
      <c r="X112" s="12">
        <f t="shared" si="11"/>
        <v>0</v>
      </c>
      <c r="Y112" s="12">
        <v>523.83000000000004</v>
      </c>
      <c r="Z112" s="12">
        <f t="shared" si="12"/>
        <v>523.83000000000004</v>
      </c>
      <c r="AA112" s="7">
        <v>0</v>
      </c>
      <c r="AB112" s="11">
        <f>SUMIF('[1]Transaction Detail'!$D:$D,[1]Distribution!A113,'[1]Transaction Detail'!$H:$H)</f>
        <v>523.83000000000004</v>
      </c>
      <c r="AC112" s="11">
        <f>SUMIF('[1]Transaction Detail'!$D:$D,[1]Distribution!A113,'[1]Transaction Detail'!$I:$I)</f>
        <v>0</v>
      </c>
      <c r="AD112" s="11">
        <f t="shared" si="13"/>
        <v>10.82</v>
      </c>
      <c r="AE112" s="11">
        <f t="shared" si="14"/>
        <v>10.82</v>
      </c>
      <c r="AF112" s="11">
        <f t="shared" si="15"/>
        <v>10.82</v>
      </c>
      <c r="AG112" s="11">
        <f>SUMIF('[1]Servicing Advances - Active'!A:A,[1]Distribution!A113,'[1]Servicing Advances - Active'!B:B)</f>
        <v>0</v>
      </c>
      <c r="AH112" s="2">
        <f>_xlfn.IFNA(VLOOKUP(A112,[1]Payoffs!A:AB,22,FALSE),"")</f>
        <v>45440</v>
      </c>
      <c r="AI112" s="11">
        <f>_xlfn.IFNA(VLOOKUP($A112,[1]Payoffs!$A:$AB,23,FALSE),0)</f>
        <v>51950</v>
      </c>
      <c r="AJ112" s="11">
        <f>_xlfn.IFNA(VLOOKUP($A112,[1]Payoffs!$A:$AB,24,FALSE),0)</f>
        <v>488.90722222222217</v>
      </c>
      <c r="AK112" s="11">
        <f>ROUND(_xlfn.IFNA(VLOOKUP($A112,[1]Payoffs!$A:$AB,19,FALSE),0),2)</f>
        <v>20.2</v>
      </c>
      <c r="AL112" s="11">
        <v>0</v>
      </c>
      <c r="AM112" s="11">
        <f>IF(AB112&lt;&gt;0,Y112+AC112-AF112+O112-AE112+AI112+AJ112-AK112+P112+AL112,O112+AC112+AI112+AJ112-AK112+P112+AL112)+_xlfn.IFNA(VLOOKUP(A112,[1]Payoffs!A:AB,28,FALSE),0)-AG112</f>
        <v>52920.897222222229</v>
      </c>
      <c r="AN112" s="13" t="s">
        <v>52</v>
      </c>
      <c r="AO112" t="s">
        <v>53</v>
      </c>
      <c r="AP112" s="9">
        <v>0</v>
      </c>
      <c r="AQ112" s="3">
        <v>0</v>
      </c>
      <c r="AR112" s="3">
        <v>0</v>
      </c>
    </row>
    <row r="113" spans="1:44" x14ac:dyDescent="0.25">
      <c r="A113" s="1">
        <v>132252</v>
      </c>
      <c r="B113" s="2">
        <v>45229</v>
      </c>
      <c r="C113" t="s">
        <v>164</v>
      </c>
      <c r="D113" t="s">
        <v>65</v>
      </c>
      <c r="E113" s="3">
        <v>140000</v>
      </c>
      <c r="F113" s="3">
        <v>30000</v>
      </c>
      <c r="G113" s="11">
        <v>3750</v>
      </c>
      <c r="H113" s="2">
        <v>45141</v>
      </c>
      <c r="I113" s="2">
        <v>45209</v>
      </c>
      <c r="J113">
        <v>13</v>
      </c>
      <c r="K113" s="2">
        <v>45566</v>
      </c>
      <c r="L113" s="2">
        <v>45566</v>
      </c>
      <c r="M113" t="str">
        <f t="shared" si="8"/>
        <v>No</v>
      </c>
      <c r="N113">
        <f t="shared" si="9"/>
        <v>4</v>
      </c>
      <c r="O113" s="11">
        <v>0</v>
      </c>
      <c r="P113" s="11">
        <f>SUMIF([1]Payoffs!A:A,[1]Distribution!A114,[1]Payoffs!AA:AA)</f>
        <v>0</v>
      </c>
      <c r="R113" s="5">
        <v>0.127</v>
      </c>
      <c r="S113" s="5">
        <v>2.5000000000000001E-3</v>
      </c>
      <c r="T113" s="5">
        <v>2.5000000000000001E-3</v>
      </c>
      <c r="U113" s="6">
        <f t="shared" si="10"/>
        <v>0.122</v>
      </c>
      <c r="V113" s="9">
        <v>131250</v>
      </c>
      <c r="W113" s="12">
        <f>SUMIF('[1]Commitment Draws'!A:A,[1]Distribution!A114,'[1]Commitment Draws'!G:G)</f>
        <v>5000</v>
      </c>
      <c r="X113" s="12">
        <f t="shared" si="11"/>
        <v>136250</v>
      </c>
      <c r="Y113" s="12">
        <v>1389.06</v>
      </c>
      <c r="Z113" s="12">
        <f t="shared" si="12"/>
        <v>1389.06</v>
      </c>
      <c r="AA113" s="7">
        <v>0</v>
      </c>
      <c r="AB113" s="11">
        <f>SUMIF('[1]Transaction Detail'!$D:$D,[1]Distribution!A114,'[1]Transaction Detail'!$H:$H)</f>
        <v>1389.06</v>
      </c>
      <c r="AC113" s="11">
        <f>SUMIF('[1]Transaction Detail'!$D:$D,[1]Distribution!A114,'[1]Transaction Detail'!$I:$I)</f>
        <v>0</v>
      </c>
      <c r="AD113" s="11">
        <f t="shared" si="13"/>
        <v>27.34</v>
      </c>
      <c r="AE113" s="11">
        <f t="shared" si="14"/>
        <v>27.34</v>
      </c>
      <c r="AF113" s="11">
        <f t="shared" si="15"/>
        <v>27.34</v>
      </c>
      <c r="AG113" s="11">
        <f>SUMIF('[1]Servicing Advances - Active'!A:A,[1]Distribution!A114,'[1]Servicing Advances - Active'!B:B)</f>
        <v>0</v>
      </c>
      <c r="AH113" s="2" t="str">
        <f>_xlfn.IFNA(VLOOKUP(A113,[1]Payoffs!A:AB,22,FALSE),"")</f>
        <v/>
      </c>
      <c r="AI113" s="11">
        <f>_xlfn.IFNA(VLOOKUP($A113,[1]Payoffs!$A:$AB,23,FALSE),0)</f>
        <v>0</v>
      </c>
      <c r="AJ113" s="11">
        <f>_xlfn.IFNA(VLOOKUP($A113,[1]Payoffs!$A:$AB,24,FALSE),0)</f>
        <v>0</v>
      </c>
      <c r="AK113" s="11">
        <f>ROUND(_xlfn.IFNA(VLOOKUP($A113,[1]Payoffs!$A:$AB,19,FALSE),0),2)</f>
        <v>0</v>
      </c>
      <c r="AL113" s="11">
        <v>0</v>
      </c>
      <c r="AM113" s="11">
        <f>IF(AB113&lt;&gt;0,Y113+AC113-AF113+O113-AE113+AI113+AJ113-AK113+P113+AL113,O113+AC113+AI113+AJ113-AK113+P113+AL113)+_xlfn.IFNA(VLOOKUP(A113,[1]Payoffs!A:AB,28,FALSE),0)-AG113</f>
        <v>1334.38</v>
      </c>
      <c r="AN113" s="13">
        <v>45453</v>
      </c>
      <c r="AO113" t="s">
        <v>47</v>
      </c>
      <c r="AP113" s="9">
        <v>0</v>
      </c>
      <c r="AQ113" s="3">
        <v>0</v>
      </c>
      <c r="AR113" s="3">
        <v>0</v>
      </c>
    </row>
    <row r="114" spans="1:44" x14ac:dyDescent="0.25">
      <c r="A114" s="1">
        <v>132414</v>
      </c>
      <c r="B114" s="2">
        <v>45229</v>
      </c>
      <c r="C114" t="s">
        <v>165</v>
      </c>
      <c r="D114" t="s">
        <v>65</v>
      </c>
      <c r="E114" s="3">
        <v>259250</v>
      </c>
      <c r="F114" s="3">
        <v>75000</v>
      </c>
      <c r="G114" s="11">
        <v>75000</v>
      </c>
      <c r="H114" s="2">
        <v>45142</v>
      </c>
      <c r="I114" s="2">
        <v>45209</v>
      </c>
      <c r="J114">
        <v>13</v>
      </c>
      <c r="K114" s="2">
        <v>45566</v>
      </c>
      <c r="L114" s="2">
        <v>45566</v>
      </c>
      <c r="M114" t="str">
        <f t="shared" si="8"/>
        <v>No</v>
      </c>
      <c r="N114">
        <f t="shared" si="9"/>
        <v>4</v>
      </c>
      <c r="O114" s="11">
        <v>0</v>
      </c>
      <c r="P114" s="11">
        <f>SUMIF([1]Payoffs!A:A,[1]Distribution!A115,[1]Payoffs!AA:AA)</f>
        <v>0</v>
      </c>
      <c r="R114" s="5">
        <v>0.127</v>
      </c>
      <c r="S114" s="5">
        <v>2.5000000000000001E-3</v>
      </c>
      <c r="T114" s="5">
        <v>2.5000000000000001E-3</v>
      </c>
      <c r="U114" s="6">
        <f t="shared" si="10"/>
        <v>0.122</v>
      </c>
      <c r="V114" s="9">
        <v>184250</v>
      </c>
      <c r="W114" s="12">
        <f>SUMIF('[1]Commitment Draws'!A:A,[1]Distribution!A115,'[1]Commitment Draws'!G:G)</f>
        <v>0</v>
      </c>
      <c r="X114" s="12">
        <f t="shared" si="11"/>
        <v>184250</v>
      </c>
      <c r="Y114" s="12">
        <v>1949.98</v>
      </c>
      <c r="Z114" s="12">
        <f t="shared" si="12"/>
        <v>1949.98</v>
      </c>
      <c r="AA114" s="7">
        <v>0</v>
      </c>
      <c r="AB114" s="11">
        <f>SUMIF('[1]Transaction Detail'!$D:$D,[1]Distribution!A115,'[1]Transaction Detail'!$H:$H)</f>
        <v>1949.98</v>
      </c>
      <c r="AC114" s="11">
        <f>SUMIF('[1]Transaction Detail'!$D:$D,[1]Distribution!A115,'[1]Transaction Detail'!$I:$I)</f>
        <v>0</v>
      </c>
      <c r="AD114" s="11">
        <f t="shared" si="13"/>
        <v>38.39</v>
      </c>
      <c r="AE114" s="11">
        <f t="shared" si="14"/>
        <v>38.39</v>
      </c>
      <c r="AF114" s="11">
        <f t="shared" si="15"/>
        <v>38.39</v>
      </c>
      <c r="AG114" s="11">
        <f>SUMIF('[1]Servicing Advances - Active'!A:A,[1]Distribution!A115,'[1]Servicing Advances - Active'!B:B)</f>
        <v>0</v>
      </c>
      <c r="AH114" s="2" t="str">
        <f>_xlfn.IFNA(VLOOKUP(A114,[1]Payoffs!A:AB,22,FALSE),"")</f>
        <v/>
      </c>
      <c r="AI114" s="11">
        <f>_xlfn.IFNA(VLOOKUP($A114,[1]Payoffs!$A:$AB,23,FALSE),0)</f>
        <v>0</v>
      </c>
      <c r="AJ114" s="11">
        <f>_xlfn.IFNA(VLOOKUP($A114,[1]Payoffs!$A:$AB,24,FALSE),0)</f>
        <v>0</v>
      </c>
      <c r="AK114" s="11">
        <f>ROUND(_xlfn.IFNA(VLOOKUP($A114,[1]Payoffs!$A:$AB,19,FALSE),0),2)</f>
        <v>0</v>
      </c>
      <c r="AL114" s="11">
        <v>0</v>
      </c>
      <c r="AM114" s="11">
        <f>IF(AB114&lt;&gt;0,Y114+AC114-AF114+O114-AE114+AI114+AJ114-AK114+P114+AL114,O114+AC114+AI114+AJ114-AK114+P114+AL114)+_xlfn.IFNA(VLOOKUP(A114,[1]Payoffs!A:AB,28,FALSE),0)-AG114</f>
        <v>1873.1999999999998</v>
      </c>
      <c r="AN114" s="13">
        <v>45453</v>
      </c>
      <c r="AO114" t="s">
        <v>47</v>
      </c>
      <c r="AP114" s="9">
        <v>0</v>
      </c>
      <c r="AQ114" s="3">
        <v>0</v>
      </c>
      <c r="AR114" s="3">
        <v>0</v>
      </c>
    </row>
    <row r="115" spans="1:44" x14ac:dyDescent="0.25">
      <c r="A115" s="1">
        <v>132500</v>
      </c>
      <c r="B115" s="2">
        <v>45229</v>
      </c>
      <c r="C115" t="s">
        <v>166</v>
      </c>
      <c r="D115" t="s">
        <v>65</v>
      </c>
      <c r="E115" s="3">
        <v>74750</v>
      </c>
      <c r="F115" s="3">
        <v>37085</v>
      </c>
      <c r="G115" s="11">
        <v>800</v>
      </c>
      <c r="H115" s="2">
        <v>45148</v>
      </c>
      <c r="I115" s="2">
        <v>45209</v>
      </c>
      <c r="J115">
        <v>13</v>
      </c>
      <c r="K115" s="2">
        <v>45566</v>
      </c>
      <c r="L115" s="2">
        <v>45566</v>
      </c>
      <c r="M115" t="str">
        <f t="shared" si="8"/>
        <v>No</v>
      </c>
      <c r="N115">
        <f t="shared" si="9"/>
        <v>4</v>
      </c>
      <c r="O115" s="11">
        <v>0</v>
      </c>
      <c r="P115" s="11">
        <f>SUMIF([1]Payoffs!A:A,[1]Distribution!A116,[1]Payoffs!AA:AA)</f>
        <v>0</v>
      </c>
      <c r="R115" s="5">
        <v>0.1235</v>
      </c>
      <c r="S115" s="5">
        <v>2.5000000000000001E-3</v>
      </c>
      <c r="T115" s="5">
        <v>2.5000000000000001E-3</v>
      </c>
      <c r="U115" s="6">
        <f t="shared" si="10"/>
        <v>0.11849999999999999</v>
      </c>
      <c r="V115" s="9">
        <v>73950</v>
      </c>
      <c r="W115" s="12">
        <f>SUMIF('[1]Commitment Draws'!A:A,[1]Distribution!A116,'[1]Commitment Draws'!G:G)</f>
        <v>0</v>
      </c>
      <c r="X115" s="12">
        <f t="shared" si="11"/>
        <v>73950</v>
      </c>
      <c r="Y115" s="12">
        <v>761.07</v>
      </c>
      <c r="Z115" s="12">
        <f t="shared" si="12"/>
        <v>761.07</v>
      </c>
      <c r="AA115" s="7">
        <v>0</v>
      </c>
      <c r="AB115" s="11">
        <f>SUMIF('[1]Transaction Detail'!$D:$D,[1]Distribution!A116,'[1]Transaction Detail'!$H:$H)</f>
        <v>761.07</v>
      </c>
      <c r="AC115" s="11">
        <f>SUMIF('[1]Transaction Detail'!$D:$D,[1]Distribution!A116,'[1]Transaction Detail'!$I:$I)</f>
        <v>0</v>
      </c>
      <c r="AD115" s="11">
        <f t="shared" si="13"/>
        <v>15.41</v>
      </c>
      <c r="AE115" s="11">
        <f t="shared" si="14"/>
        <v>15.41</v>
      </c>
      <c r="AF115" s="11">
        <f t="shared" si="15"/>
        <v>15.41</v>
      </c>
      <c r="AG115" s="11">
        <f>SUMIF('[1]Servicing Advances - Active'!A:A,[1]Distribution!A116,'[1]Servicing Advances - Active'!B:B)</f>
        <v>0</v>
      </c>
      <c r="AH115" s="2" t="str">
        <f>_xlfn.IFNA(VLOOKUP(A115,[1]Payoffs!A:AB,22,FALSE),"")</f>
        <v/>
      </c>
      <c r="AI115" s="11">
        <f>_xlfn.IFNA(VLOOKUP($A115,[1]Payoffs!$A:$AB,23,FALSE),0)</f>
        <v>0</v>
      </c>
      <c r="AJ115" s="11">
        <f>_xlfn.IFNA(VLOOKUP($A115,[1]Payoffs!$A:$AB,24,FALSE),0)</f>
        <v>0</v>
      </c>
      <c r="AK115" s="11">
        <f>ROUND(_xlfn.IFNA(VLOOKUP($A115,[1]Payoffs!$A:$AB,19,FALSE),0),2)</f>
        <v>0</v>
      </c>
      <c r="AL115" s="11">
        <v>0</v>
      </c>
      <c r="AM115" s="11">
        <f>IF(AB115&lt;&gt;0,Y115+AC115-AF115+O115-AE115+AI115+AJ115-AK115+P115+AL115,O115+AC115+AI115+AJ115-AK115+P115+AL115)+_xlfn.IFNA(VLOOKUP(A115,[1]Payoffs!A:AB,28,FALSE),0)-AG115</f>
        <v>730.25000000000011</v>
      </c>
      <c r="AN115" s="13">
        <v>45453</v>
      </c>
      <c r="AO115" t="s">
        <v>47</v>
      </c>
      <c r="AP115" s="9">
        <v>0</v>
      </c>
      <c r="AQ115" s="3">
        <v>0</v>
      </c>
      <c r="AR115" s="3">
        <v>0</v>
      </c>
    </row>
    <row r="116" spans="1:44" x14ac:dyDescent="0.25">
      <c r="A116" s="1">
        <v>132609</v>
      </c>
      <c r="B116" s="2">
        <v>45229</v>
      </c>
      <c r="C116" t="s">
        <v>167</v>
      </c>
      <c r="D116" t="s">
        <v>71</v>
      </c>
      <c r="E116" s="3">
        <v>392000</v>
      </c>
      <c r="F116" s="3">
        <v>0</v>
      </c>
      <c r="G116" s="11">
        <v>0</v>
      </c>
      <c r="H116" s="2">
        <v>45152</v>
      </c>
      <c r="I116" s="2">
        <v>45209</v>
      </c>
      <c r="J116">
        <v>13</v>
      </c>
      <c r="K116" s="2">
        <v>45566</v>
      </c>
      <c r="L116" s="2">
        <v>45566</v>
      </c>
      <c r="M116" t="str">
        <f t="shared" si="8"/>
        <v>No</v>
      </c>
      <c r="N116">
        <f t="shared" si="9"/>
        <v>4</v>
      </c>
      <c r="O116" s="11">
        <v>0</v>
      </c>
      <c r="P116" s="11">
        <f>SUMIF([1]Payoffs!A:A,[1]Distribution!A117,[1]Payoffs!AA:AA)</f>
        <v>0</v>
      </c>
      <c r="R116" s="5">
        <v>0.1125</v>
      </c>
      <c r="S116" s="5">
        <v>2.5000000000000001E-3</v>
      </c>
      <c r="T116" s="5">
        <v>2.5000000000000001E-3</v>
      </c>
      <c r="U116" s="6">
        <f t="shared" si="10"/>
        <v>0.1075</v>
      </c>
      <c r="V116" s="9">
        <v>392000</v>
      </c>
      <c r="W116" s="12">
        <f>SUMIF('[1]Commitment Draws'!A:A,[1]Distribution!A117,'[1]Commitment Draws'!G:G)</f>
        <v>0</v>
      </c>
      <c r="X116" s="12">
        <f t="shared" si="11"/>
        <v>392000</v>
      </c>
      <c r="Y116" s="12">
        <v>3675</v>
      </c>
      <c r="Z116" s="12">
        <f t="shared" si="12"/>
        <v>3675</v>
      </c>
      <c r="AA116" s="7">
        <v>0</v>
      </c>
      <c r="AB116" s="11">
        <f>SUMIF('[1]Transaction Detail'!$D:$D,[1]Distribution!A117,'[1]Transaction Detail'!$H:$H)</f>
        <v>3675</v>
      </c>
      <c r="AC116" s="11">
        <f>SUMIF('[1]Transaction Detail'!$D:$D,[1]Distribution!A117,'[1]Transaction Detail'!$I:$I)</f>
        <v>0</v>
      </c>
      <c r="AD116" s="11">
        <f t="shared" si="13"/>
        <v>81.67</v>
      </c>
      <c r="AE116" s="11">
        <f t="shared" si="14"/>
        <v>81.67</v>
      </c>
      <c r="AF116" s="11">
        <f t="shared" si="15"/>
        <v>81.67</v>
      </c>
      <c r="AG116" s="11">
        <f>SUMIF('[1]Servicing Advances - Active'!A:A,[1]Distribution!A117,'[1]Servicing Advances - Active'!B:B)</f>
        <v>0</v>
      </c>
      <c r="AH116" s="2" t="str">
        <f>_xlfn.IFNA(VLOOKUP(A116,[1]Payoffs!A:AB,22,FALSE),"")</f>
        <v/>
      </c>
      <c r="AI116" s="11">
        <f>_xlfn.IFNA(VLOOKUP($A116,[1]Payoffs!$A:$AB,23,FALSE),0)</f>
        <v>0</v>
      </c>
      <c r="AJ116" s="11">
        <f>_xlfn.IFNA(VLOOKUP($A116,[1]Payoffs!$A:$AB,24,FALSE),0)</f>
        <v>0</v>
      </c>
      <c r="AK116" s="11">
        <f>ROUND(_xlfn.IFNA(VLOOKUP($A116,[1]Payoffs!$A:$AB,19,FALSE),0),2)</f>
        <v>0</v>
      </c>
      <c r="AL116" s="11">
        <v>0</v>
      </c>
      <c r="AM116" s="11">
        <f>IF(AB116&lt;&gt;0,Y116+AC116-AF116+O116-AE116+AI116+AJ116-AK116+P116+AL116,O116+AC116+AI116+AJ116-AK116+P116+AL116)+_xlfn.IFNA(VLOOKUP(A116,[1]Payoffs!A:AB,28,FALSE),0)-AG116</f>
        <v>3511.66</v>
      </c>
      <c r="AN116" s="13">
        <v>45453</v>
      </c>
      <c r="AO116" t="s">
        <v>47</v>
      </c>
      <c r="AP116" s="9">
        <v>0</v>
      </c>
      <c r="AQ116" s="3">
        <v>0</v>
      </c>
      <c r="AR116" s="3">
        <v>0</v>
      </c>
    </row>
    <row r="117" spans="1:44" x14ac:dyDescent="0.25">
      <c r="A117" s="14">
        <v>122263</v>
      </c>
      <c r="B117" s="2">
        <v>45229</v>
      </c>
      <c r="C117" t="s">
        <v>168</v>
      </c>
      <c r="D117" t="s">
        <v>49</v>
      </c>
      <c r="E117" s="11">
        <v>1402650</v>
      </c>
      <c r="F117" s="11">
        <v>1233500</v>
      </c>
      <c r="G117" s="11">
        <v>35</v>
      </c>
      <c r="H117" s="2">
        <v>44742</v>
      </c>
      <c r="I117" s="2">
        <v>44814</v>
      </c>
      <c r="J117">
        <v>19</v>
      </c>
      <c r="K117" s="2">
        <v>45505</v>
      </c>
      <c r="L117" s="2">
        <v>45323</v>
      </c>
      <c r="M117" t="str">
        <f t="shared" si="8"/>
        <v>Yes</v>
      </c>
      <c r="N117">
        <f t="shared" si="9"/>
        <v>2</v>
      </c>
      <c r="O117" s="11">
        <v>0</v>
      </c>
      <c r="P117" s="11">
        <f>SUMIF([1]Payoffs!A:A,[1]Distribution!A118,[1]Payoffs!AA:AA)</f>
        <v>0</v>
      </c>
      <c r="R117" s="5">
        <v>7.8799999999999995E-2</v>
      </c>
      <c r="S117" s="5">
        <v>2.5000000000000001E-3</v>
      </c>
      <c r="T117" s="5">
        <v>2.5000000000000001E-3</v>
      </c>
      <c r="U117" s="6">
        <f t="shared" si="10"/>
        <v>7.3799999999999991E-2</v>
      </c>
      <c r="V117" s="9">
        <v>1318525</v>
      </c>
      <c r="W117" s="12">
        <f>SUMIF('[1]Commitment Draws'!A:A,[1]Distribution!A118,'[1]Commitment Draws'!G:G)</f>
        <v>84090</v>
      </c>
      <c r="X117" s="12">
        <f t="shared" si="11"/>
        <v>1402615</v>
      </c>
      <c r="Y117" s="12">
        <v>8658.31</v>
      </c>
      <c r="Z117" s="12">
        <f t="shared" si="12"/>
        <v>8658.31</v>
      </c>
      <c r="AA117" s="12">
        <v>0</v>
      </c>
      <c r="AB117" s="11">
        <f>SUMIF('[1]Transaction Detail'!$D:$D,[1]Distribution!A118,'[1]Transaction Detail'!$H:$H)</f>
        <v>8658.31</v>
      </c>
      <c r="AC117" s="11">
        <f>SUMIF('[1]Transaction Detail'!$D:$D,[1]Distribution!A118,'[1]Transaction Detail'!$I:$I)</f>
        <v>0</v>
      </c>
      <c r="AD117" s="11">
        <f t="shared" si="13"/>
        <v>274.69</v>
      </c>
      <c r="AE117" s="11">
        <f t="shared" si="14"/>
        <v>274.69</v>
      </c>
      <c r="AF117" s="11">
        <f t="shared" si="15"/>
        <v>274.69</v>
      </c>
      <c r="AG117" s="11">
        <f>SUMIF('[1]Servicing Advances - Active'!A:A,[1]Distribution!A118,'[1]Servicing Advances - Active'!B:B)</f>
        <v>0</v>
      </c>
      <c r="AH117" s="2" t="str">
        <f>_xlfn.IFNA(VLOOKUP(A117,[1]Payoffs!A:AB,22,FALSE),"")</f>
        <v/>
      </c>
      <c r="AI117" s="11">
        <f>_xlfn.IFNA(VLOOKUP($A117,[1]Payoffs!$A:$AB,23,FALSE),0)</f>
        <v>0</v>
      </c>
      <c r="AJ117" s="11">
        <f>_xlfn.IFNA(VLOOKUP($A117,[1]Payoffs!$A:$AB,24,FALSE),0)</f>
        <v>0</v>
      </c>
      <c r="AK117" s="11">
        <f>ROUND(_xlfn.IFNA(VLOOKUP($A117,[1]Payoffs!$A:$AB,19,FALSE),0),2)</f>
        <v>0</v>
      </c>
      <c r="AL117" s="11">
        <v>0</v>
      </c>
      <c r="AM117" s="11">
        <f>IF(AB117&lt;&gt;0,Y117+AC117-AF117+O117-AE117+AI117+AJ117-AK117+P117+AL117,O117+AC117+AI117+AJ117-AK117+P117+AL117)+_xlfn.IFNA(VLOOKUP(A117,[1]Payoffs!A:AB,28,FALSE),0)-AG117</f>
        <v>8108.9299999999994</v>
      </c>
      <c r="AN117" s="13">
        <v>45453</v>
      </c>
      <c r="AO117" t="s">
        <v>47</v>
      </c>
      <c r="AP117" s="9">
        <v>0</v>
      </c>
      <c r="AQ117" s="11">
        <v>0</v>
      </c>
      <c r="AR117" s="11">
        <v>0</v>
      </c>
    </row>
    <row r="118" spans="1:44" x14ac:dyDescent="0.25">
      <c r="A118" s="14">
        <v>123018</v>
      </c>
      <c r="B118" s="2">
        <v>45229</v>
      </c>
      <c r="C118" t="s">
        <v>169</v>
      </c>
      <c r="D118" t="s">
        <v>49</v>
      </c>
      <c r="E118" s="3">
        <v>2943800</v>
      </c>
      <c r="F118" s="3">
        <v>2614300</v>
      </c>
      <c r="G118" s="11">
        <v>100</v>
      </c>
      <c r="H118" s="2">
        <v>44736</v>
      </c>
      <c r="I118" s="2">
        <v>44783</v>
      </c>
      <c r="J118">
        <v>19</v>
      </c>
      <c r="K118" s="2">
        <v>45505</v>
      </c>
      <c r="L118" s="2">
        <v>45323</v>
      </c>
      <c r="M118" t="str">
        <f t="shared" si="8"/>
        <v>Yes</v>
      </c>
      <c r="N118">
        <f t="shared" si="9"/>
        <v>2</v>
      </c>
      <c r="O118" s="11">
        <v>0</v>
      </c>
      <c r="P118" s="11">
        <f>SUMIF([1]Payoffs!A:A,[1]Distribution!A119,[1]Payoffs!AA:AA)</f>
        <v>0</v>
      </c>
      <c r="R118" s="5">
        <v>7.9000000000000001E-2</v>
      </c>
      <c r="S118" s="5">
        <v>2.5000000000000001E-3</v>
      </c>
      <c r="T118" s="5">
        <v>2.5000000000000001E-3</v>
      </c>
      <c r="U118" s="6">
        <f t="shared" si="10"/>
        <v>7.3999999999999996E-2</v>
      </c>
      <c r="V118" s="9">
        <v>2943700</v>
      </c>
      <c r="W118" s="12">
        <f>SUMIF('[1]Commitment Draws'!A:A,[1]Distribution!A119,'[1]Commitment Draws'!G:G)</f>
        <v>0</v>
      </c>
      <c r="X118" s="12">
        <f t="shared" si="11"/>
        <v>2943700</v>
      </c>
      <c r="Y118" s="12">
        <v>19379.36</v>
      </c>
      <c r="Z118" s="12">
        <f t="shared" si="12"/>
        <v>19379.36</v>
      </c>
      <c r="AA118" s="7">
        <v>0</v>
      </c>
      <c r="AB118" s="11">
        <f>SUMIF('[1]Transaction Detail'!$D:$D,[1]Distribution!A119,'[1]Transaction Detail'!$H:$H)</f>
        <v>19379.36</v>
      </c>
      <c r="AC118" s="11">
        <f>SUMIF('[1]Transaction Detail'!$D:$D,[1]Distribution!A119,'[1]Transaction Detail'!$I:$I)</f>
        <v>0</v>
      </c>
      <c r="AD118" s="11">
        <f t="shared" si="13"/>
        <v>613.27</v>
      </c>
      <c r="AE118" s="11">
        <f t="shared" si="14"/>
        <v>613.27</v>
      </c>
      <c r="AF118" s="11">
        <f t="shared" si="15"/>
        <v>613.27</v>
      </c>
      <c r="AG118" s="11">
        <f>SUMIF('[1]Servicing Advances - Active'!A:A,[1]Distribution!A119,'[1]Servicing Advances - Active'!B:B)</f>
        <v>0</v>
      </c>
      <c r="AH118" s="2" t="str">
        <f>_xlfn.IFNA(VLOOKUP(A118,[1]Payoffs!A:AB,22,FALSE),"")</f>
        <v/>
      </c>
      <c r="AI118" s="11">
        <f>_xlfn.IFNA(VLOOKUP($A118,[1]Payoffs!$A:$AB,23,FALSE),0)</f>
        <v>0</v>
      </c>
      <c r="AJ118" s="11">
        <f>_xlfn.IFNA(VLOOKUP($A118,[1]Payoffs!$A:$AB,24,FALSE),0)</f>
        <v>0</v>
      </c>
      <c r="AK118" s="11">
        <f>ROUND(_xlfn.IFNA(VLOOKUP($A118,[1]Payoffs!$A:$AB,19,FALSE),0),2)</f>
        <v>0</v>
      </c>
      <c r="AL118" s="11">
        <v>0</v>
      </c>
      <c r="AM118" s="11">
        <f>IF(AB118&lt;&gt;0,Y118+AC118-AF118+O118-AE118+AI118+AJ118-AK118+P118+AL118,O118+AC118+AI118+AJ118-AK118+P118+AL118)+_xlfn.IFNA(VLOOKUP(A118,[1]Payoffs!A:AB,28,FALSE),0)-AG118</f>
        <v>18152.82</v>
      </c>
      <c r="AN118" s="13">
        <v>45453</v>
      </c>
      <c r="AO118" t="s">
        <v>47</v>
      </c>
      <c r="AP118" s="9">
        <v>0</v>
      </c>
      <c r="AQ118" s="3">
        <v>0</v>
      </c>
      <c r="AR118" s="3">
        <v>0</v>
      </c>
    </row>
    <row r="119" spans="1:44" x14ac:dyDescent="0.25">
      <c r="A119" s="1">
        <v>123183</v>
      </c>
      <c r="B119" s="2">
        <v>45229</v>
      </c>
      <c r="C119" t="s">
        <v>170</v>
      </c>
      <c r="D119" t="s">
        <v>49</v>
      </c>
      <c r="E119" s="3">
        <v>2732400</v>
      </c>
      <c r="F119" s="3">
        <v>2151000</v>
      </c>
      <c r="G119" s="11">
        <v>847125</v>
      </c>
      <c r="H119" s="2">
        <v>44729</v>
      </c>
      <c r="I119" s="2">
        <v>44783</v>
      </c>
      <c r="J119">
        <v>24</v>
      </c>
      <c r="K119" s="2">
        <v>45474</v>
      </c>
      <c r="L119" s="2">
        <v>45474</v>
      </c>
      <c r="M119" t="str">
        <f t="shared" si="8"/>
        <v>No</v>
      </c>
      <c r="N119">
        <f t="shared" si="9"/>
        <v>1</v>
      </c>
      <c r="O119" s="11">
        <v>0</v>
      </c>
      <c r="P119" s="11">
        <f>SUMIF([1]Payoffs!A:A,[1]Distribution!A120,[1]Payoffs!AA:AA)</f>
        <v>0</v>
      </c>
      <c r="R119" s="5">
        <v>7.8750000000000001E-2</v>
      </c>
      <c r="S119" s="5">
        <v>2.5000000000000001E-3</v>
      </c>
      <c r="T119" s="5">
        <v>2.5000000000000001E-3</v>
      </c>
      <c r="U119" s="6">
        <f t="shared" si="10"/>
        <v>7.3749999999999996E-2</v>
      </c>
      <c r="V119" s="9">
        <v>1818725</v>
      </c>
      <c r="W119" s="12">
        <f>SUMIF('[1]Commitment Draws'!A:A,[1]Distribution!A120,'[1]Commitment Draws'!G:G)</f>
        <v>66550</v>
      </c>
      <c r="X119" s="12">
        <f t="shared" si="11"/>
        <v>1885275</v>
      </c>
      <c r="Y119" s="12">
        <v>11935.38</v>
      </c>
      <c r="Z119" s="12">
        <f t="shared" si="12"/>
        <v>11935.38</v>
      </c>
      <c r="AA119" s="7">
        <v>0</v>
      </c>
      <c r="AB119" s="11">
        <f>SUMIF('[1]Transaction Detail'!$D:$D,[1]Distribution!A120,'[1]Transaction Detail'!$H:$H)</f>
        <v>11935.38</v>
      </c>
      <c r="AC119" s="11">
        <f>SUMIF('[1]Transaction Detail'!$D:$D,[1]Distribution!A120,'[1]Transaction Detail'!$I:$I)</f>
        <v>0</v>
      </c>
      <c r="AD119" s="11">
        <f t="shared" si="13"/>
        <v>378.9</v>
      </c>
      <c r="AE119" s="11">
        <f t="shared" si="14"/>
        <v>378.9</v>
      </c>
      <c r="AF119" s="11">
        <f t="shared" si="15"/>
        <v>378.9</v>
      </c>
      <c r="AG119" s="11">
        <f>SUMIF('[1]Servicing Advances - Active'!A:A,[1]Distribution!A120,'[1]Servicing Advances - Active'!B:B)</f>
        <v>0</v>
      </c>
      <c r="AH119" s="2" t="str">
        <f>_xlfn.IFNA(VLOOKUP(A119,[1]Payoffs!A:AB,22,FALSE),"")</f>
        <v/>
      </c>
      <c r="AI119" s="11">
        <f>_xlfn.IFNA(VLOOKUP($A119,[1]Payoffs!$A:$AB,23,FALSE),0)</f>
        <v>0</v>
      </c>
      <c r="AJ119" s="11">
        <f>_xlfn.IFNA(VLOOKUP($A119,[1]Payoffs!$A:$AB,24,FALSE),0)</f>
        <v>0</v>
      </c>
      <c r="AK119" s="11">
        <f>ROUND(_xlfn.IFNA(VLOOKUP($A119,[1]Payoffs!$A:$AB,19,FALSE),0),2)</f>
        <v>0</v>
      </c>
      <c r="AL119" s="11">
        <v>0</v>
      </c>
      <c r="AM119" s="11">
        <f>IF(AB119&lt;&gt;0,Y119+AC119-AF119+O119-AE119+AI119+AJ119-AK119+P119+AL119,O119+AC119+AI119+AJ119-AK119+P119+AL119)+_xlfn.IFNA(VLOOKUP(A119,[1]Payoffs!A:AB,28,FALSE),0)-AG119</f>
        <v>11177.58</v>
      </c>
      <c r="AN119" s="13">
        <v>45453</v>
      </c>
      <c r="AO119" t="s">
        <v>47</v>
      </c>
      <c r="AP119" s="9">
        <v>0</v>
      </c>
      <c r="AQ119" s="3">
        <v>0</v>
      </c>
      <c r="AR119" s="3">
        <v>0</v>
      </c>
    </row>
    <row r="120" spans="1:44" x14ac:dyDescent="0.25">
      <c r="A120" s="1">
        <v>123307</v>
      </c>
      <c r="B120" s="2">
        <v>45229</v>
      </c>
      <c r="C120" t="s">
        <v>170</v>
      </c>
      <c r="D120" t="s">
        <v>49</v>
      </c>
      <c r="E120" s="3">
        <v>2732400</v>
      </c>
      <c r="F120" s="3">
        <v>2151000</v>
      </c>
      <c r="G120" s="11">
        <v>850355</v>
      </c>
      <c r="H120" s="2">
        <v>44729</v>
      </c>
      <c r="I120" s="2">
        <v>44783</v>
      </c>
      <c r="J120">
        <v>24</v>
      </c>
      <c r="K120" s="2">
        <v>45474</v>
      </c>
      <c r="L120" s="2">
        <v>45474</v>
      </c>
      <c r="M120" t="str">
        <f t="shared" si="8"/>
        <v>No</v>
      </c>
      <c r="N120">
        <f t="shared" si="9"/>
        <v>1</v>
      </c>
      <c r="O120" s="11">
        <v>0</v>
      </c>
      <c r="P120" s="11">
        <f>SUMIF([1]Payoffs!A:A,[1]Distribution!A121,[1]Payoffs!AA:AA)</f>
        <v>0</v>
      </c>
      <c r="R120" s="5">
        <v>7.8750000000000001E-2</v>
      </c>
      <c r="S120" s="5">
        <v>2.5000000000000001E-3</v>
      </c>
      <c r="T120" s="5">
        <v>2.5000000000000001E-3</v>
      </c>
      <c r="U120" s="6">
        <f t="shared" si="10"/>
        <v>7.3749999999999996E-2</v>
      </c>
      <c r="V120" s="9">
        <v>1792045</v>
      </c>
      <c r="W120" s="12">
        <f>SUMIF('[1]Commitment Draws'!A:A,[1]Distribution!A121,'[1]Commitment Draws'!G:G)</f>
        <v>90000</v>
      </c>
      <c r="X120" s="12">
        <f t="shared" si="11"/>
        <v>1882045</v>
      </c>
      <c r="Y120" s="12">
        <v>11760.3</v>
      </c>
      <c r="Z120" s="12">
        <f t="shared" si="12"/>
        <v>11760.3</v>
      </c>
      <c r="AA120" s="7">
        <v>0</v>
      </c>
      <c r="AB120" s="11">
        <f>SUMIF('[1]Transaction Detail'!$D:$D,[1]Distribution!A121,'[1]Transaction Detail'!$H:$H)</f>
        <v>11760.3</v>
      </c>
      <c r="AC120" s="11">
        <f>SUMIF('[1]Transaction Detail'!$D:$D,[1]Distribution!A121,'[1]Transaction Detail'!$I:$I)</f>
        <v>0</v>
      </c>
      <c r="AD120" s="11">
        <f t="shared" si="13"/>
        <v>373.34</v>
      </c>
      <c r="AE120" s="11">
        <f t="shared" si="14"/>
        <v>373.34</v>
      </c>
      <c r="AF120" s="11">
        <f t="shared" si="15"/>
        <v>373.34</v>
      </c>
      <c r="AG120" s="11">
        <f>SUMIF('[1]Servicing Advances - Active'!A:A,[1]Distribution!A121,'[1]Servicing Advances - Active'!B:B)</f>
        <v>0</v>
      </c>
      <c r="AH120" s="2" t="str">
        <f>_xlfn.IFNA(VLOOKUP(A120,[1]Payoffs!A:AB,22,FALSE),"")</f>
        <v/>
      </c>
      <c r="AI120" s="11">
        <f>_xlfn.IFNA(VLOOKUP($A120,[1]Payoffs!$A:$AB,23,FALSE),0)</f>
        <v>0</v>
      </c>
      <c r="AJ120" s="11">
        <f>_xlfn.IFNA(VLOOKUP($A120,[1]Payoffs!$A:$AB,24,FALSE),0)</f>
        <v>0</v>
      </c>
      <c r="AK120" s="11">
        <f>ROUND(_xlfn.IFNA(VLOOKUP($A120,[1]Payoffs!$A:$AB,19,FALSE),0),2)</f>
        <v>0</v>
      </c>
      <c r="AL120" s="11">
        <v>0</v>
      </c>
      <c r="AM120" s="11">
        <f>IF(AB120&lt;&gt;0,Y120+AC120-AF120+O120-AE120+AI120+AJ120-AK120+P120+AL120,O120+AC120+AI120+AJ120-AK120+P120+AL120)+_xlfn.IFNA(VLOOKUP(A120,[1]Payoffs!A:AB,28,FALSE),0)-AG120</f>
        <v>11013.619999999999</v>
      </c>
      <c r="AN120" s="13">
        <v>45453</v>
      </c>
      <c r="AO120" t="s">
        <v>47</v>
      </c>
      <c r="AP120" s="9">
        <v>0</v>
      </c>
      <c r="AQ120" s="3">
        <v>0</v>
      </c>
      <c r="AR120" s="3">
        <v>0</v>
      </c>
    </row>
    <row r="121" spans="1:44" x14ac:dyDescent="0.25">
      <c r="A121" s="1">
        <v>126071</v>
      </c>
      <c r="B121" s="2">
        <v>45229</v>
      </c>
      <c r="C121" t="s">
        <v>171</v>
      </c>
      <c r="D121" t="s">
        <v>49</v>
      </c>
      <c r="E121" s="3">
        <v>1358700</v>
      </c>
      <c r="F121" s="3">
        <v>1209950</v>
      </c>
      <c r="G121" s="11">
        <v>0</v>
      </c>
      <c r="H121" s="2">
        <v>44846</v>
      </c>
      <c r="I121" s="2">
        <v>44905</v>
      </c>
      <c r="J121">
        <v>19</v>
      </c>
      <c r="K121" s="2">
        <v>45536</v>
      </c>
      <c r="L121" s="2">
        <v>45444</v>
      </c>
      <c r="M121" t="str">
        <f t="shared" si="8"/>
        <v>Yes</v>
      </c>
      <c r="N121">
        <f t="shared" si="9"/>
        <v>3</v>
      </c>
      <c r="O121" s="11">
        <v>0</v>
      </c>
      <c r="P121" s="11">
        <f>SUMIF([1]Payoffs!A:A,[1]Distribution!A122,[1]Payoffs!AA:AA)</f>
        <v>0</v>
      </c>
      <c r="Q121" s="4" t="s">
        <v>59</v>
      </c>
      <c r="R121" s="5">
        <v>0.112</v>
      </c>
      <c r="S121" s="5">
        <v>2.5000000000000001E-3</v>
      </c>
      <c r="T121" s="5">
        <v>2.5000000000000001E-3</v>
      </c>
      <c r="U121" s="6">
        <f t="shared" si="10"/>
        <v>0.107</v>
      </c>
      <c r="V121" s="9">
        <v>1358700</v>
      </c>
      <c r="W121" s="12">
        <f>SUMIF('[1]Commitment Draws'!A:A,[1]Distribution!A122,'[1]Commitment Draws'!G:G)</f>
        <v>0</v>
      </c>
      <c r="X121" s="12">
        <f t="shared" si="11"/>
        <v>1358700</v>
      </c>
      <c r="Y121" s="12">
        <v>12681.2</v>
      </c>
      <c r="Z121" s="12">
        <f t="shared" si="12"/>
        <v>12681.2</v>
      </c>
      <c r="AA121" s="7">
        <v>0</v>
      </c>
      <c r="AB121" s="11">
        <f>SUMIF('[1]Transaction Detail'!$D:$D,[1]Distribution!A122,'[1]Transaction Detail'!$H:$H)</f>
        <v>12681.2</v>
      </c>
      <c r="AC121" s="11">
        <f>SUMIF('[1]Transaction Detail'!$D:$D,[1]Distribution!A122,'[1]Transaction Detail'!$I:$I)</f>
        <v>0</v>
      </c>
      <c r="AD121" s="11">
        <f t="shared" si="13"/>
        <v>283.06</v>
      </c>
      <c r="AE121" s="11">
        <f t="shared" si="14"/>
        <v>283.06</v>
      </c>
      <c r="AF121" s="11">
        <f t="shared" si="15"/>
        <v>283.06</v>
      </c>
      <c r="AG121" s="11">
        <f>SUMIF('[1]Servicing Advances - Active'!A:A,[1]Distribution!A122,'[1]Servicing Advances - Active'!B:B)</f>
        <v>0</v>
      </c>
      <c r="AH121" s="2" t="str">
        <f>_xlfn.IFNA(VLOOKUP(A121,[1]Payoffs!A:AB,22,FALSE),"")</f>
        <v/>
      </c>
      <c r="AI121" s="11">
        <f>_xlfn.IFNA(VLOOKUP($A121,[1]Payoffs!$A:$AB,23,FALSE),0)</f>
        <v>0</v>
      </c>
      <c r="AJ121" s="11">
        <f>_xlfn.IFNA(VLOOKUP($A121,[1]Payoffs!$A:$AB,24,FALSE),0)</f>
        <v>0</v>
      </c>
      <c r="AK121" s="11">
        <f>ROUND(_xlfn.IFNA(VLOOKUP($A121,[1]Payoffs!$A:$AB,19,FALSE),0),2)</f>
        <v>0</v>
      </c>
      <c r="AL121" s="11">
        <v>0</v>
      </c>
      <c r="AM121" s="11">
        <f>IF(AB121&lt;&gt;0,Y121+AC121-AF121+O121-AE121+AI121+AJ121-AK121+P121+AL121,O121+AC121+AI121+AJ121-AK121+P121+AL121)+_xlfn.IFNA(VLOOKUP(A121,[1]Payoffs!A:AB,28,FALSE),0)-AG121</f>
        <v>12115.080000000002</v>
      </c>
      <c r="AN121" s="13">
        <v>45453</v>
      </c>
      <c r="AO121" t="s">
        <v>47</v>
      </c>
      <c r="AP121" s="9">
        <v>0</v>
      </c>
      <c r="AQ121" s="3">
        <v>0</v>
      </c>
      <c r="AR121" s="3">
        <v>0</v>
      </c>
    </row>
    <row r="122" spans="1:44" x14ac:dyDescent="0.25">
      <c r="A122" s="1">
        <v>125769</v>
      </c>
      <c r="B122" s="2">
        <v>45229</v>
      </c>
      <c r="C122" t="s">
        <v>172</v>
      </c>
      <c r="D122" t="s">
        <v>49</v>
      </c>
      <c r="E122" s="3">
        <v>405000</v>
      </c>
      <c r="F122" s="3">
        <v>391404.68</v>
      </c>
      <c r="G122" s="11">
        <v>130401</v>
      </c>
      <c r="H122" s="2">
        <v>44868</v>
      </c>
      <c r="I122" s="2">
        <v>44936</v>
      </c>
      <c r="J122">
        <v>19</v>
      </c>
      <c r="K122" s="2">
        <v>45474</v>
      </c>
      <c r="L122" s="2">
        <v>45474</v>
      </c>
      <c r="M122" t="str">
        <f t="shared" si="8"/>
        <v>No</v>
      </c>
      <c r="N122">
        <f t="shared" si="9"/>
        <v>1</v>
      </c>
      <c r="O122" s="11">
        <v>0</v>
      </c>
      <c r="P122" s="11">
        <f>SUMIF([1]Payoffs!A:A,[1]Distribution!A123,[1]Payoffs!AA:AA)</f>
        <v>0</v>
      </c>
      <c r="R122" s="5">
        <v>0.122</v>
      </c>
      <c r="S122" s="5">
        <v>2.5000000000000001E-3</v>
      </c>
      <c r="T122" s="5">
        <v>2.5000000000000001E-3</v>
      </c>
      <c r="U122" s="6">
        <f t="shared" si="10"/>
        <v>0.11699999999999999</v>
      </c>
      <c r="V122" s="9">
        <v>257797.74</v>
      </c>
      <c r="W122" s="12">
        <f>SUMIF('[1]Commitment Draws'!A:A,[1]Distribution!A123,'[1]Commitment Draws'!G:G)</f>
        <v>16801.259999999998</v>
      </c>
      <c r="X122" s="12">
        <f t="shared" si="11"/>
        <v>274599</v>
      </c>
      <c r="Y122" s="12">
        <v>2532.39</v>
      </c>
      <c r="Z122" s="12">
        <f t="shared" si="12"/>
        <v>2532.39</v>
      </c>
      <c r="AA122" s="7">
        <v>0</v>
      </c>
      <c r="AB122" s="11">
        <f>SUMIF('[1]Transaction Detail'!$D:$D,[1]Distribution!A123,'[1]Transaction Detail'!$H:$H)</f>
        <v>2532.39</v>
      </c>
      <c r="AC122" s="11">
        <f>SUMIF('[1]Transaction Detail'!$D:$D,[1]Distribution!A123,'[1]Transaction Detail'!$I:$I)</f>
        <v>0</v>
      </c>
      <c r="AD122" s="11">
        <f t="shared" si="13"/>
        <v>51.89</v>
      </c>
      <c r="AE122" s="11">
        <f t="shared" si="14"/>
        <v>51.89</v>
      </c>
      <c r="AF122" s="11">
        <f t="shared" si="15"/>
        <v>51.89</v>
      </c>
      <c r="AG122" s="11">
        <f>SUMIF('[1]Servicing Advances - Active'!A:A,[1]Distribution!A123,'[1]Servicing Advances - Active'!B:B)</f>
        <v>0</v>
      </c>
      <c r="AH122" s="2" t="str">
        <f>_xlfn.IFNA(VLOOKUP(A122,[1]Payoffs!A:AB,22,FALSE),"")</f>
        <v/>
      </c>
      <c r="AI122" s="11">
        <f>_xlfn.IFNA(VLOOKUP($A122,[1]Payoffs!$A:$AB,23,FALSE),0)</f>
        <v>0</v>
      </c>
      <c r="AJ122" s="11">
        <f>_xlfn.IFNA(VLOOKUP($A122,[1]Payoffs!$A:$AB,24,FALSE),0)</f>
        <v>0</v>
      </c>
      <c r="AK122" s="11">
        <f>ROUND(_xlfn.IFNA(VLOOKUP($A122,[1]Payoffs!$A:$AB,19,FALSE),0),2)</f>
        <v>0</v>
      </c>
      <c r="AL122" s="11">
        <v>0</v>
      </c>
      <c r="AM122" s="11">
        <f>IF(AB122&lt;&gt;0,Y122+AC122-AF122+O122-AE122+AI122+AJ122-AK122+P122+AL122,O122+AC122+AI122+AJ122-AK122+P122+AL122)+_xlfn.IFNA(VLOOKUP(A122,[1]Payoffs!A:AB,28,FALSE),0)-AG122</f>
        <v>2428.61</v>
      </c>
      <c r="AN122" s="13">
        <v>45453</v>
      </c>
      <c r="AO122" t="s">
        <v>47</v>
      </c>
      <c r="AP122" s="9">
        <v>0</v>
      </c>
      <c r="AQ122" s="3">
        <v>0</v>
      </c>
      <c r="AR122" s="3">
        <v>0</v>
      </c>
    </row>
    <row r="123" spans="1:44" x14ac:dyDescent="0.25">
      <c r="A123" s="1">
        <v>125724</v>
      </c>
      <c r="B123" s="2">
        <v>45229</v>
      </c>
      <c r="C123" t="s">
        <v>173</v>
      </c>
      <c r="D123" t="s">
        <v>49</v>
      </c>
      <c r="E123" s="3">
        <v>5349500</v>
      </c>
      <c r="F123" s="3">
        <v>4876473</v>
      </c>
      <c r="G123" s="11">
        <v>709601.35</v>
      </c>
      <c r="H123" s="2">
        <v>44862</v>
      </c>
      <c r="I123" s="2">
        <v>44936</v>
      </c>
      <c r="J123">
        <v>24</v>
      </c>
      <c r="K123" s="2">
        <v>45597</v>
      </c>
      <c r="L123" s="2">
        <v>45597</v>
      </c>
      <c r="M123" t="str">
        <f t="shared" si="8"/>
        <v>No</v>
      </c>
      <c r="N123">
        <f t="shared" si="9"/>
        <v>5</v>
      </c>
      <c r="O123" s="11">
        <v>0</v>
      </c>
      <c r="P123" s="11">
        <f>SUMIF([1]Payoffs!A:A,[1]Distribution!A124,[1]Payoffs!AA:AA)</f>
        <v>0</v>
      </c>
      <c r="R123" s="5">
        <v>0.1095</v>
      </c>
      <c r="S123" s="5">
        <v>2.5000000000000001E-3</v>
      </c>
      <c r="T123" s="5">
        <v>2.5000000000000001E-3</v>
      </c>
      <c r="U123" s="6">
        <f t="shared" si="10"/>
        <v>0.1045</v>
      </c>
      <c r="V123" s="9">
        <v>4011075.65</v>
      </c>
      <c r="W123" s="12">
        <f>SUMIF('[1]Commitment Draws'!A:A,[1]Distribution!A124,'[1]Commitment Draws'!G:G)</f>
        <v>628823</v>
      </c>
      <c r="X123" s="12">
        <f t="shared" si="11"/>
        <v>4639898.6500000004</v>
      </c>
      <c r="Y123" s="12">
        <v>35117.019999999997</v>
      </c>
      <c r="Z123" s="12">
        <f t="shared" si="12"/>
        <v>35117.019999999997</v>
      </c>
      <c r="AA123" s="7">
        <v>0</v>
      </c>
      <c r="AB123" s="11">
        <f>SUMIF('[1]Transaction Detail'!$D:$D,[1]Distribution!A124,'[1]Transaction Detail'!$H:$H)</f>
        <v>35117.019999999997</v>
      </c>
      <c r="AC123" s="11">
        <f>SUMIF('[1]Transaction Detail'!$D:$D,[1]Distribution!A124,'[1]Transaction Detail'!$I:$I)</f>
        <v>0</v>
      </c>
      <c r="AD123" s="11">
        <f t="shared" si="13"/>
        <v>801.76</v>
      </c>
      <c r="AE123" s="11">
        <f t="shared" si="14"/>
        <v>801.76</v>
      </c>
      <c r="AF123" s="11">
        <f t="shared" si="15"/>
        <v>801.76</v>
      </c>
      <c r="AG123" s="11">
        <f>SUMIF('[1]Servicing Advances - Active'!A:A,[1]Distribution!A124,'[1]Servicing Advances - Active'!B:B)</f>
        <v>0</v>
      </c>
      <c r="AH123" s="2" t="str">
        <f>_xlfn.IFNA(VLOOKUP(A123,[1]Payoffs!A:AB,22,FALSE),"")</f>
        <v/>
      </c>
      <c r="AI123" s="11">
        <f>_xlfn.IFNA(VLOOKUP($A123,[1]Payoffs!$A:$AB,23,FALSE),0)</f>
        <v>0</v>
      </c>
      <c r="AJ123" s="11">
        <f>_xlfn.IFNA(VLOOKUP($A123,[1]Payoffs!$A:$AB,24,FALSE),0)</f>
        <v>0</v>
      </c>
      <c r="AK123" s="11">
        <f>ROUND(_xlfn.IFNA(VLOOKUP($A123,[1]Payoffs!$A:$AB,19,FALSE),0),2)</f>
        <v>0</v>
      </c>
      <c r="AL123" s="11">
        <v>0</v>
      </c>
      <c r="AM123" s="11">
        <f>IF(AB123&lt;&gt;0,Y123+AC123-AF123+O123-AE123+AI123+AJ123-AK123+P123+AL123,O123+AC123+AI123+AJ123-AK123+P123+AL123)+_xlfn.IFNA(VLOOKUP(A123,[1]Payoffs!A:AB,28,FALSE),0)-AG123</f>
        <v>33513.499999999993</v>
      </c>
      <c r="AN123" s="13">
        <v>45453</v>
      </c>
      <c r="AO123" t="s">
        <v>47</v>
      </c>
      <c r="AP123" s="9">
        <v>0</v>
      </c>
      <c r="AQ123" s="3">
        <v>0</v>
      </c>
      <c r="AR123" s="3">
        <v>0</v>
      </c>
    </row>
    <row r="124" spans="1:44" x14ac:dyDescent="0.25">
      <c r="A124" s="14">
        <v>126669</v>
      </c>
      <c r="B124" s="2">
        <v>45229</v>
      </c>
      <c r="C124" t="s">
        <v>174</v>
      </c>
      <c r="D124" t="s">
        <v>49</v>
      </c>
      <c r="E124" s="3">
        <v>307090</v>
      </c>
      <c r="F124" s="3">
        <v>305871</v>
      </c>
      <c r="G124" s="11">
        <v>700</v>
      </c>
      <c r="H124" s="2">
        <v>44883</v>
      </c>
      <c r="I124" s="2">
        <v>44936</v>
      </c>
      <c r="J124">
        <v>13</v>
      </c>
      <c r="K124" s="2">
        <v>45474</v>
      </c>
      <c r="L124" s="2">
        <v>45292</v>
      </c>
      <c r="M124" t="str">
        <f t="shared" si="8"/>
        <v>Yes</v>
      </c>
      <c r="N124">
        <f t="shared" si="9"/>
        <v>1</v>
      </c>
      <c r="O124" s="11">
        <v>0</v>
      </c>
      <c r="P124" s="11">
        <f>SUMIF([1]Payoffs!A:A,[1]Distribution!A125,[1]Payoffs!AA:AA)</f>
        <v>0</v>
      </c>
      <c r="R124" s="5">
        <v>0.121</v>
      </c>
      <c r="S124" s="5">
        <v>2.5000000000000001E-3</v>
      </c>
      <c r="T124" s="5">
        <v>2.5000000000000001E-3</v>
      </c>
      <c r="U124" s="6">
        <f t="shared" si="10"/>
        <v>0.11599999999999999</v>
      </c>
      <c r="V124" s="9">
        <v>306390</v>
      </c>
      <c r="W124" s="12">
        <f>SUMIF('[1]Commitment Draws'!A:A,[1]Distribution!A125,'[1]Commitment Draws'!G:G)</f>
        <v>0</v>
      </c>
      <c r="X124" s="12">
        <f t="shared" si="11"/>
        <v>306390</v>
      </c>
      <c r="Y124" s="12">
        <v>3089.43</v>
      </c>
      <c r="Z124" s="12">
        <f t="shared" si="12"/>
        <v>3089.43</v>
      </c>
      <c r="AA124" s="7">
        <v>0</v>
      </c>
      <c r="AB124" s="11">
        <f>SUMIF('[1]Transaction Detail'!$D:$D,[1]Distribution!A125,'[1]Transaction Detail'!$H:$H)</f>
        <v>3089.43</v>
      </c>
      <c r="AC124" s="11">
        <f>SUMIF('[1]Transaction Detail'!$D:$D,[1]Distribution!A125,'[1]Transaction Detail'!$I:$I)</f>
        <v>0</v>
      </c>
      <c r="AD124" s="11">
        <f t="shared" si="13"/>
        <v>63.83</v>
      </c>
      <c r="AE124" s="11">
        <f t="shared" si="14"/>
        <v>63.83</v>
      </c>
      <c r="AF124" s="11">
        <f t="shared" si="15"/>
        <v>63.83</v>
      </c>
      <c r="AG124" s="11">
        <f>SUMIF('[1]Servicing Advances - Active'!A:A,[1]Distribution!A125,'[1]Servicing Advances - Active'!B:B)</f>
        <v>0</v>
      </c>
      <c r="AH124" s="2" t="str">
        <f>_xlfn.IFNA(VLOOKUP(A124,[1]Payoffs!A:AB,22,FALSE),"")</f>
        <v/>
      </c>
      <c r="AI124" s="11">
        <f>_xlfn.IFNA(VLOOKUP($A124,[1]Payoffs!$A:$AB,23,FALSE),0)</f>
        <v>0</v>
      </c>
      <c r="AJ124" s="11">
        <f>_xlfn.IFNA(VLOOKUP($A124,[1]Payoffs!$A:$AB,24,FALSE),0)</f>
        <v>0</v>
      </c>
      <c r="AK124" s="11">
        <f>ROUND(_xlfn.IFNA(VLOOKUP($A124,[1]Payoffs!$A:$AB,19,FALSE),0),2)</f>
        <v>0</v>
      </c>
      <c r="AL124" s="11">
        <v>0</v>
      </c>
      <c r="AM124" s="11">
        <f>IF(AB124&lt;&gt;0,Y124+AC124-AF124+O124-AE124+AI124+AJ124-AK124+P124+AL124,O124+AC124+AI124+AJ124-AK124+P124+AL124)+_xlfn.IFNA(VLOOKUP(A124,[1]Payoffs!A:AB,28,FALSE),0)-AG124</f>
        <v>2961.77</v>
      </c>
      <c r="AN124" s="13">
        <v>45453</v>
      </c>
      <c r="AO124" t="s">
        <v>47</v>
      </c>
      <c r="AP124" s="9">
        <v>0</v>
      </c>
      <c r="AQ124" s="3">
        <v>0</v>
      </c>
      <c r="AR124" s="3">
        <v>0</v>
      </c>
    </row>
    <row r="125" spans="1:44" x14ac:dyDescent="0.25">
      <c r="A125" s="1">
        <v>126945</v>
      </c>
      <c r="B125" s="2">
        <v>45229</v>
      </c>
      <c r="C125" t="s">
        <v>175</v>
      </c>
      <c r="D125" t="s">
        <v>65</v>
      </c>
      <c r="E125" s="3">
        <v>127950</v>
      </c>
      <c r="F125" s="3">
        <v>78650</v>
      </c>
      <c r="G125" s="11">
        <v>7000</v>
      </c>
      <c r="H125" s="2">
        <v>44895</v>
      </c>
      <c r="I125" s="2">
        <v>44936</v>
      </c>
      <c r="J125">
        <v>13</v>
      </c>
      <c r="K125" s="2">
        <v>45474</v>
      </c>
      <c r="L125" s="2">
        <v>45292</v>
      </c>
      <c r="M125" t="str">
        <f t="shared" si="8"/>
        <v>Yes</v>
      </c>
      <c r="N125">
        <f t="shared" si="9"/>
        <v>1</v>
      </c>
      <c r="O125" s="11">
        <v>0</v>
      </c>
      <c r="P125" s="11">
        <f>SUMIF([1]Payoffs!A:A,[1]Distribution!A126,[1]Payoffs!AA:AA)</f>
        <v>0</v>
      </c>
      <c r="R125" s="5">
        <v>0.1125</v>
      </c>
      <c r="S125" s="5">
        <v>2.5000000000000001E-3</v>
      </c>
      <c r="T125" s="5">
        <v>2.5000000000000001E-3</v>
      </c>
      <c r="U125" s="6">
        <f t="shared" si="10"/>
        <v>0.1075</v>
      </c>
      <c r="V125" s="9">
        <v>120950</v>
      </c>
      <c r="W125" s="12">
        <f>SUMIF('[1]Commitment Draws'!A:A,[1]Distribution!A126,'[1]Commitment Draws'!G:G)</f>
        <v>0</v>
      </c>
      <c r="X125" s="12">
        <f t="shared" si="11"/>
        <v>120950</v>
      </c>
      <c r="Y125" s="12">
        <v>1133.9100000000001</v>
      </c>
      <c r="Z125" s="12">
        <f t="shared" si="12"/>
        <v>1133.9100000000001</v>
      </c>
      <c r="AA125" s="7">
        <v>0</v>
      </c>
      <c r="AB125" s="11">
        <f>SUMIF('[1]Transaction Detail'!$D:$D,[1]Distribution!A126,'[1]Transaction Detail'!$H:$H)</f>
        <v>1133.9100000000001</v>
      </c>
      <c r="AC125" s="11">
        <f>SUMIF('[1]Transaction Detail'!$D:$D,[1]Distribution!A126,'[1]Transaction Detail'!$I:$I)</f>
        <v>0</v>
      </c>
      <c r="AD125" s="11">
        <f t="shared" si="13"/>
        <v>25.2</v>
      </c>
      <c r="AE125" s="11">
        <f t="shared" si="14"/>
        <v>25.2</v>
      </c>
      <c r="AF125" s="11">
        <f t="shared" si="15"/>
        <v>25.2</v>
      </c>
      <c r="AG125" s="11">
        <f>SUMIF('[1]Servicing Advances - Active'!A:A,[1]Distribution!A126,'[1]Servicing Advances - Active'!B:B)</f>
        <v>0</v>
      </c>
      <c r="AH125" s="2" t="str">
        <f>_xlfn.IFNA(VLOOKUP(A125,[1]Payoffs!A:AB,22,FALSE),"")</f>
        <v/>
      </c>
      <c r="AI125" s="11">
        <f>_xlfn.IFNA(VLOOKUP($A125,[1]Payoffs!$A:$AB,23,FALSE),0)</f>
        <v>0</v>
      </c>
      <c r="AJ125" s="11">
        <f>_xlfn.IFNA(VLOOKUP($A125,[1]Payoffs!$A:$AB,24,FALSE),0)</f>
        <v>0</v>
      </c>
      <c r="AK125" s="11">
        <f>ROUND(_xlfn.IFNA(VLOOKUP($A125,[1]Payoffs!$A:$AB,19,FALSE),0),2)</f>
        <v>0</v>
      </c>
      <c r="AL125" s="11">
        <v>0</v>
      </c>
      <c r="AM125" s="11">
        <f>IF(AB125&lt;&gt;0,Y125+AC125-AF125+O125-AE125+AI125+AJ125-AK125+P125+AL125,O125+AC125+AI125+AJ125-AK125+P125+AL125)+_xlfn.IFNA(VLOOKUP(A125,[1]Payoffs!A:AB,28,FALSE),0)-AG125</f>
        <v>1083.51</v>
      </c>
      <c r="AN125" s="13">
        <v>45453</v>
      </c>
      <c r="AO125" t="s">
        <v>47</v>
      </c>
      <c r="AP125" s="9">
        <v>0</v>
      </c>
      <c r="AQ125" s="3">
        <v>0</v>
      </c>
      <c r="AR125" s="3">
        <v>0</v>
      </c>
    </row>
    <row r="126" spans="1:44" x14ac:dyDescent="0.25">
      <c r="A126" s="14">
        <v>127498</v>
      </c>
      <c r="B126" s="2">
        <v>45229</v>
      </c>
      <c r="C126" t="s">
        <v>176</v>
      </c>
      <c r="D126" t="s">
        <v>49</v>
      </c>
      <c r="E126" s="3">
        <v>665000</v>
      </c>
      <c r="F126" s="3">
        <v>651303</v>
      </c>
      <c r="G126" s="11">
        <v>0</v>
      </c>
      <c r="H126" s="2">
        <v>44908</v>
      </c>
      <c r="I126" s="2">
        <v>44967</v>
      </c>
      <c r="J126">
        <v>13</v>
      </c>
      <c r="K126" s="2">
        <v>45505</v>
      </c>
      <c r="L126" s="2">
        <v>45323</v>
      </c>
      <c r="M126" t="str">
        <f t="shared" si="8"/>
        <v>Yes</v>
      </c>
      <c r="N126">
        <f t="shared" si="9"/>
        <v>2</v>
      </c>
      <c r="O126" s="11">
        <v>0</v>
      </c>
      <c r="P126" s="11">
        <f>SUMIF([1]Payoffs!A:A,[1]Distribution!A127,[1]Payoffs!AA:AA)</f>
        <v>0</v>
      </c>
      <c r="Q126" s="4" t="s">
        <v>59</v>
      </c>
      <c r="R126" s="5">
        <v>0.107</v>
      </c>
      <c r="S126" s="5">
        <v>2.5000000000000001E-3</v>
      </c>
      <c r="T126" s="5">
        <v>2.5000000000000001E-3</v>
      </c>
      <c r="U126" s="6">
        <f t="shared" si="10"/>
        <v>0.10199999999999999</v>
      </c>
      <c r="V126" s="9">
        <v>665000</v>
      </c>
      <c r="W126" s="12">
        <f>SUMIF('[1]Commitment Draws'!A:A,[1]Distribution!A127,'[1]Commitment Draws'!G:G)</f>
        <v>0</v>
      </c>
      <c r="X126" s="12">
        <f t="shared" si="11"/>
        <v>665000</v>
      </c>
      <c r="Y126" s="12">
        <v>5929.58</v>
      </c>
      <c r="Z126" s="12">
        <f t="shared" si="12"/>
        <v>5929.58</v>
      </c>
      <c r="AA126" s="7">
        <v>0</v>
      </c>
      <c r="AB126" s="11">
        <f>SUMIF('[1]Transaction Detail'!$D:$D,[1]Distribution!A127,'[1]Transaction Detail'!$H:$H)</f>
        <v>5929.58</v>
      </c>
      <c r="AC126" s="11">
        <f>SUMIF('[1]Transaction Detail'!$D:$D,[1]Distribution!A127,'[1]Transaction Detail'!$I:$I)</f>
        <v>0</v>
      </c>
      <c r="AD126" s="11">
        <f t="shared" si="13"/>
        <v>138.54</v>
      </c>
      <c r="AE126" s="11">
        <f t="shared" si="14"/>
        <v>138.54</v>
      </c>
      <c r="AF126" s="11">
        <f t="shared" si="15"/>
        <v>138.54</v>
      </c>
      <c r="AG126" s="11">
        <f>SUMIF('[1]Servicing Advances - Active'!A:A,[1]Distribution!A127,'[1]Servicing Advances - Active'!B:B)</f>
        <v>0</v>
      </c>
      <c r="AH126" s="2" t="str">
        <f>_xlfn.IFNA(VLOOKUP(A126,[1]Payoffs!A:AB,22,FALSE),"")</f>
        <v/>
      </c>
      <c r="AI126" s="11">
        <f>_xlfn.IFNA(VLOOKUP($A126,[1]Payoffs!$A:$AB,23,FALSE),0)</f>
        <v>0</v>
      </c>
      <c r="AJ126" s="11">
        <f>_xlfn.IFNA(VLOOKUP($A126,[1]Payoffs!$A:$AB,24,FALSE),0)</f>
        <v>0</v>
      </c>
      <c r="AK126" s="11">
        <f>ROUND(_xlfn.IFNA(VLOOKUP($A126,[1]Payoffs!$A:$AB,19,FALSE),0),2)</f>
        <v>0</v>
      </c>
      <c r="AL126" s="11">
        <v>0</v>
      </c>
      <c r="AM126" s="11">
        <f>IF(AB126&lt;&gt;0,Y126+AC126-AF126+O126-AE126+AI126+AJ126-AK126+P126+AL126,O126+AC126+AI126+AJ126-AK126+P126+AL126)+_xlfn.IFNA(VLOOKUP(A126,[1]Payoffs!A:AB,28,FALSE),0)-AG126</f>
        <v>5652.5</v>
      </c>
      <c r="AN126" s="13">
        <v>45453</v>
      </c>
      <c r="AO126" t="s">
        <v>47</v>
      </c>
      <c r="AP126" s="9">
        <v>0</v>
      </c>
      <c r="AQ126" s="3">
        <v>0</v>
      </c>
      <c r="AR126" s="3">
        <v>0</v>
      </c>
    </row>
    <row r="127" spans="1:44" x14ac:dyDescent="0.25">
      <c r="A127" s="1">
        <v>127639</v>
      </c>
      <c r="B127" s="2">
        <v>45229</v>
      </c>
      <c r="C127" t="s">
        <v>177</v>
      </c>
      <c r="D127" t="s">
        <v>49</v>
      </c>
      <c r="E127" s="3">
        <v>143500</v>
      </c>
      <c r="F127" s="3">
        <v>140300</v>
      </c>
      <c r="G127" s="11">
        <v>6000</v>
      </c>
      <c r="H127" s="2">
        <v>44909</v>
      </c>
      <c r="I127" s="2">
        <v>44995</v>
      </c>
      <c r="J127">
        <v>13</v>
      </c>
      <c r="K127" s="2">
        <v>45505</v>
      </c>
      <c r="L127" s="2">
        <v>45323</v>
      </c>
      <c r="M127" t="str">
        <f t="shared" si="8"/>
        <v>Yes</v>
      </c>
      <c r="N127">
        <f t="shared" si="9"/>
        <v>2</v>
      </c>
      <c r="O127" s="11">
        <v>0</v>
      </c>
      <c r="P127" s="11">
        <f>SUMIF([1]Payoffs!A:A,[1]Distribution!A128,[1]Payoffs!AA:AA)</f>
        <v>0</v>
      </c>
      <c r="Q127" s="4" t="s">
        <v>59</v>
      </c>
      <c r="R127" s="5">
        <v>0.1095</v>
      </c>
      <c r="S127" s="5">
        <v>2.5000000000000001E-3</v>
      </c>
      <c r="T127" s="5">
        <v>2.5000000000000001E-3</v>
      </c>
      <c r="U127" s="6">
        <f t="shared" si="10"/>
        <v>0.1045</v>
      </c>
      <c r="V127" s="9">
        <v>137500</v>
      </c>
      <c r="W127" s="12">
        <f>SUMIF('[1]Commitment Draws'!A:A,[1]Distribution!A128,'[1]Commitment Draws'!G:G)</f>
        <v>0</v>
      </c>
      <c r="X127" s="12">
        <f t="shared" si="11"/>
        <v>137500</v>
      </c>
      <c r="Y127" s="12">
        <v>1254.69</v>
      </c>
      <c r="Z127" s="12">
        <f t="shared" si="12"/>
        <v>1254.69</v>
      </c>
      <c r="AA127" s="7">
        <v>0</v>
      </c>
      <c r="AB127" s="11">
        <f>SUMIF('[1]Transaction Detail'!$D:$D,[1]Distribution!A128,'[1]Transaction Detail'!$H:$H)</f>
        <v>1254.69</v>
      </c>
      <c r="AC127" s="11">
        <f>SUMIF('[1]Transaction Detail'!$D:$D,[1]Distribution!A128,'[1]Transaction Detail'!$I:$I)</f>
        <v>0</v>
      </c>
      <c r="AD127" s="11">
        <f t="shared" si="13"/>
        <v>28.65</v>
      </c>
      <c r="AE127" s="11">
        <f t="shared" si="14"/>
        <v>28.65</v>
      </c>
      <c r="AF127" s="11">
        <f t="shared" si="15"/>
        <v>28.65</v>
      </c>
      <c r="AG127" s="11">
        <f>SUMIF('[1]Servicing Advances - Active'!A:A,[1]Distribution!A128,'[1]Servicing Advances - Active'!B:B)</f>
        <v>0</v>
      </c>
      <c r="AH127" s="2" t="str">
        <f>_xlfn.IFNA(VLOOKUP(A127,[1]Payoffs!A:AB,22,FALSE),"")</f>
        <v/>
      </c>
      <c r="AI127" s="11">
        <f>_xlfn.IFNA(VLOOKUP($A127,[1]Payoffs!$A:$AB,23,FALSE),0)</f>
        <v>0</v>
      </c>
      <c r="AJ127" s="11">
        <f>_xlfn.IFNA(VLOOKUP($A127,[1]Payoffs!$A:$AB,24,FALSE),0)</f>
        <v>0</v>
      </c>
      <c r="AK127" s="11">
        <f>ROUND(_xlfn.IFNA(VLOOKUP($A127,[1]Payoffs!$A:$AB,19,FALSE),0),2)</f>
        <v>0</v>
      </c>
      <c r="AL127" s="11">
        <v>0</v>
      </c>
      <c r="AM127" s="11">
        <f>IF(AB127&lt;&gt;0,Y127+AC127-AF127+O127-AE127+AI127+AJ127-AK127+P127+AL127,O127+AC127+AI127+AJ127-AK127+P127+AL127)+_xlfn.IFNA(VLOOKUP(A127,[1]Payoffs!A:AB,28,FALSE),0)-AG127</f>
        <v>1197.3899999999999</v>
      </c>
      <c r="AN127" s="13">
        <v>45453</v>
      </c>
      <c r="AO127" t="s">
        <v>47</v>
      </c>
      <c r="AP127" s="9">
        <v>0</v>
      </c>
      <c r="AQ127" s="3">
        <v>0</v>
      </c>
      <c r="AR127" s="3">
        <v>0</v>
      </c>
    </row>
    <row r="128" spans="1:44" x14ac:dyDescent="0.25">
      <c r="A128" s="1">
        <v>126880</v>
      </c>
      <c r="B128" s="2">
        <v>45229</v>
      </c>
      <c r="C128" t="s">
        <v>178</v>
      </c>
      <c r="D128" t="s">
        <v>49</v>
      </c>
      <c r="E128" s="3">
        <v>1593000</v>
      </c>
      <c r="F128" s="3">
        <v>1299800</v>
      </c>
      <c r="G128" s="11">
        <v>419800</v>
      </c>
      <c r="H128" s="2">
        <v>44931</v>
      </c>
      <c r="I128" s="2">
        <v>44995</v>
      </c>
      <c r="J128">
        <v>13</v>
      </c>
      <c r="K128" s="2">
        <v>45536</v>
      </c>
      <c r="L128" s="2">
        <v>45352</v>
      </c>
      <c r="M128" t="str">
        <f t="shared" si="8"/>
        <v>Yes</v>
      </c>
      <c r="N128">
        <f t="shared" si="9"/>
        <v>3</v>
      </c>
      <c r="O128" s="11">
        <v>0</v>
      </c>
      <c r="P128" s="11">
        <f>SUMIF([1]Payoffs!A:A,[1]Distribution!A129,[1]Payoffs!AA:AA)</f>
        <v>0</v>
      </c>
      <c r="Q128" s="4" t="s">
        <v>59</v>
      </c>
      <c r="R128" s="5">
        <v>0.115</v>
      </c>
      <c r="S128" s="5">
        <v>2.5000000000000001E-3</v>
      </c>
      <c r="T128" s="5">
        <v>2.5000000000000001E-3</v>
      </c>
      <c r="U128" s="6">
        <f t="shared" si="10"/>
        <v>0.11</v>
      </c>
      <c r="V128" s="9">
        <v>1078900</v>
      </c>
      <c r="W128" s="12">
        <f>SUMIF('[1]Commitment Draws'!A:A,[1]Distribution!A129,'[1]Commitment Draws'!G:G)</f>
        <v>94300</v>
      </c>
      <c r="X128" s="12">
        <f t="shared" si="11"/>
        <v>1173200</v>
      </c>
      <c r="Y128" s="12">
        <v>10052.66</v>
      </c>
      <c r="Z128" s="12">
        <f t="shared" si="12"/>
        <v>10052.66</v>
      </c>
      <c r="AA128" s="7">
        <v>0</v>
      </c>
      <c r="AB128" s="11">
        <f>SUMIF('[1]Transaction Detail'!$D:$D,[1]Distribution!A129,'[1]Transaction Detail'!$H:$H)</f>
        <v>10052.66</v>
      </c>
      <c r="AC128" s="11">
        <f>SUMIF('[1]Transaction Detail'!$D:$D,[1]Distribution!A129,'[1]Transaction Detail'!$I:$I)</f>
        <v>0</v>
      </c>
      <c r="AD128" s="11">
        <f t="shared" si="13"/>
        <v>218.54</v>
      </c>
      <c r="AE128" s="11">
        <f t="shared" si="14"/>
        <v>218.54</v>
      </c>
      <c r="AF128" s="11">
        <f t="shared" si="15"/>
        <v>218.54</v>
      </c>
      <c r="AG128" s="11">
        <f>SUMIF('[1]Servicing Advances - Active'!A:A,[1]Distribution!A129,'[1]Servicing Advances - Active'!B:B)</f>
        <v>0</v>
      </c>
      <c r="AH128" s="2" t="str">
        <f>_xlfn.IFNA(VLOOKUP(A128,[1]Payoffs!A:AB,22,FALSE),"")</f>
        <v/>
      </c>
      <c r="AI128" s="11">
        <f>_xlfn.IFNA(VLOOKUP($A128,[1]Payoffs!$A:$AB,23,FALSE),0)</f>
        <v>0</v>
      </c>
      <c r="AJ128" s="11">
        <f>_xlfn.IFNA(VLOOKUP($A128,[1]Payoffs!$A:$AB,24,FALSE),0)</f>
        <v>0</v>
      </c>
      <c r="AK128" s="11">
        <f>ROUND(_xlfn.IFNA(VLOOKUP($A128,[1]Payoffs!$A:$AB,19,FALSE),0),2)</f>
        <v>0</v>
      </c>
      <c r="AL128" s="11">
        <v>0</v>
      </c>
      <c r="AM128" s="11">
        <f>IF(AB128&lt;&gt;0,Y128+AC128-AF128+O128-AE128+AI128+AJ128-AK128+P128+AL128,O128+AC128+AI128+AJ128-AK128+P128+AL128)+_xlfn.IFNA(VLOOKUP(A128,[1]Payoffs!A:AB,28,FALSE),0)-AG128</f>
        <v>9615.5799999999981</v>
      </c>
      <c r="AN128" s="13">
        <v>45453</v>
      </c>
      <c r="AO128" t="s">
        <v>47</v>
      </c>
      <c r="AP128" s="9">
        <v>0</v>
      </c>
      <c r="AQ128" s="3">
        <v>0</v>
      </c>
      <c r="AR128" s="3">
        <v>0</v>
      </c>
    </row>
    <row r="129" spans="1:44" x14ac:dyDescent="0.25">
      <c r="A129" s="1">
        <v>127741</v>
      </c>
      <c r="B129" s="2">
        <v>45229</v>
      </c>
      <c r="C129" t="s">
        <v>179</v>
      </c>
      <c r="D129" t="s">
        <v>49</v>
      </c>
      <c r="E129" s="3">
        <v>1792000</v>
      </c>
      <c r="F129" s="3">
        <v>1442540</v>
      </c>
      <c r="G129" s="11">
        <v>1143240</v>
      </c>
      <c r="H129" s="2">
        <v>44960</v>
      </c>
      <c r="I129" s="2">
        <v>45056</v>
      </c>
      <c r="J129">
        <v>19</v>
      </c>
      <c r="K129" s="2">
        <v>45566</v>
      </c>
      <c r="L129" s="2">
        <v>45566</v>
      </c>
      <c r="M129" t="str">
        <f t="shared" si="8"/>
        <v>No</v>
      </c>
      <c r="N129">
        <f t="shared" si="9"/>
        <v>4</v>
      </c>
      <c r="O129" s="11">
        <v>0</v>
      </c>
      <c r="P129" s="11">
        <f>SUMIF([1]Payoffs!A:A,[1]Distribution!A130,[1]Payoffs!AA:AA)</f>
        <v>0</v>
      </c>
      <c r="R129" s="5">
        <v>0.113</v>
      </c>
      <c r="S129" s="5">
        <v>2.5000000000000001E-3</v>
      </c>
      <c r="T129" s="5">
        <v>2.5000000000000001E-3</v>
      </c>
      <c r="U129" s="6">
        <f t="shared" si="10"/>
        <v>0.108</v>
      </c>
      <c r="V129" s="9">
        <v>648760</v>
      </c>
      <c r="W129" s="12">
        <f>SUMIF('[1]Commitment Draws'!A:A,[1]Distribution!A130,'[1]Commitment Draws'!G:G)</f>
        <v>0</v>
      </c>
      <c r="X129" s="12">
        <f t="shared" si="11"/>
        <v>648760</v>
      </c>
      <c r="Y129" s="12">
        <v>6109.16</v>
      </c>
      <c r="Z129" s="12">
        <f t="shared" si="12"/>
        <v>6109.16</v>
      </c>
      <c r="AA129" s="7">
        <v>0</v>
      </c>
      <c r="AB129" s="11">
        <f>SUMIF('[1]Transaction Detail'!$D:$D,[1]Distribution!A130,'[1]Transaction Detail'!$H:$H)</f>
        <v>6109.16</v>
      </c>
      <c r="AC129" s="11">
        <f>SUMIF('[1]Transaction Detail'!$D:$D,[1]Distribution!A130,'[1]Transaction Detail'!$I:$I)</f>
        <v>0</v>
      </c>
      <c r="AD129" s="11">
        <f t="shared" si="13"/>
        <v>135.16</v>
      </c>
      <c r="AE129" s="11">
        <f t="shared" si="14"/>
        <v>135.16</v>
      </c>
      <c r="AF129" s="11">
        <f t="shared" si="15"/>
        <v>135.16</v>
      </c>
      <c r="AG129" s="11">
        <f>SUMIF('[1]Servicing Advances - Active'!A:A,[1]Distribution!A130,'[1]Servicing Advances - Active'!B:B)</f>
        <v>110</v>
      </c>
      <c r="AH129" s="2" t="str">
        <f>_xlfn.IFNA(VLOOKUP(A129,[1]Payoffs!A:AB,22,FALSE),"")</f>
        <v/>
      </c>
      <c r="AI129" s="11">
        <f>_xlfn.IFNA(VLOOKUP($A129,[1]Payoffs!$A:$AB,23,FALSE),0)</f>
        <v>0</v>
      </c>
      <c r="AJ129" s="11">
        <f>_xlfn.IFNA(VLOOKUP($A129,[1]Payoffs!$A:$AB,24,FALSE),0)</f>
        <v>0</v>
      </c>
      <c r="AK129" s="11">
        <f>ROUND(_xlfn.IFNA(VLOOKUP($A129,[1]Payoffs!$A:$AB,19,FALSE),0),2)</f>
        <v>0</v>
      </c>
      <c r="AL129" s="11">
        <v>0</v>
      </c>
      <c r="AM129" s="11">
        <f>IF(AB129&lt;&gt;0,Y129+AC129-AF129+O129-AE129+AI129+AJ129-AK129+P129+AL129,O129+AC129+AI129+AJ129-AK129+P129+AL129)+_xlfn.IFNA(VLOOKUP(A129,[1]Payoffs!A:AB,28,FALSE),0)-AG129</f>
        <v>5728.84</v>
      </c>
      <c r="AN129" s="13">
        <v>45453</v>
      </c>
      <c r="AO129" t="s">
        <v>47</v>
      </c>
      <c r="AP129" s="9">
        <v>0</v>
      </c>
      <c r="AQ129" s="3">
        <v>0</v>
      </c>
      <c r="AR129" s="3">
        <v>0</v>
      </c>
    </row>
    <row r="130" spans="1:44" x14ac:dyDescent="0.25">
      <c r="A130" s="1">
        <v>127742</v>
      </c>
      <c r="B130" s="2">
        <v>45229</v>
      </c>
      <c r="C130" t="s">
        <v>180</v>
      </c>
      <c r="D130" t="s">
        <v>49</v>
      </c>
      <c r="E130" s="3">
        <v>1757400</v>
      </c>
      <c r="F130" s="3">
        <v>1442540</v>
      </c>
      <c r="G130" s="11">
        <v>907690</v>
      </c>
      <c r="H130" s="2">
        <v>44960</v>
      </c>
      <c r="I130" s="2">
        <v>45056</v>
      </c>
      <c r="J130">
        <v>19</v>
      </c>
      <c r="K130" s="2">
        <v>45566</v>
      </c>
      <c r="L130" s="2">
        <v>45566</v>
      </c>
      <c r="M130" t="str">
        <f t="shared" ref="M130:M193" si="16">IF(K130 &gt;L130,"Yes","No")</f>
        <v>No</v>
      </c>
      <c r="N130">
        <f t="shared" ref="N130:N193" si="17">IFERROR(DATEDIF(AN130,(K130+9),"M"),0)</f>
        <v>4</v>
      </c>
      <c r="O130" s="11">
        <v>0</v>
      </c>
      <c r="P130" s="11">
        <f>SUMIF([1]Payoffs!A:A,[1]Distribution!A131,[1]Payoffs!AA:AA)</f>
        <v>0</v>
      </c>
      <c r="R130" s="5">
        <v>0.113</v>
      </c>
      <c r="S130" s="5">
        <v>2.5000000000000001E-3</v>
      </c>
      <c r="T130" s="5">
        <v>2.5000000000000001E-3</v>
      </c>
      <c r="U130" s="6">
        <f t="shared" ref="U130:U193" si="18">R130-S130-T130</f>
        <v>0.108</v>
      </c>
      <c r="V130" s="9">
        <v>849710</v>
      </c>
      <c r="W130" s="12">
        <f>SUMIF('[1]Commitment Draws'!A:A,[1]Distribution!A131,'[1]Commitment Draws'!G:G)</f>
        <v>0</v>
      </c>
      <c r="X130" s="12">
        <f t="shared" ref="X130:X193" si="19">V130+W130-AC130-AI130</f>
        <v>849710</v>
      </c>
      <c r="Y130" s="12">
        <v>7945.95</v>
      </c>
      <c r="Z130" s="12">
        <f t="shared" ref="Z130:Z193" si="20">Y130</f>
        <v>7945.95</v>
      </c>
      <c r="AA130" s="7">
        <v>0</v>
      </c>
      <c r="AB130" s="11">
        <f>SUMIF('[1]Transaction Detail'!$D:$D,[1]Distribution!A131,'[1]Transaction Detail'!$H:$H)</f>
        <v>7945.95</v>
      </c>
      <c r="AC130" s="11">
        <f>SUMIF('[1]Transaction Detail'!$D:$D,[1]Distribution!A131,'[1]Transaction Detail'!$I:$I)</f>
        <v>0</v>
      </c>
      <c r="AD130" s="11">
        <f t="shared" ref="AD130:AD193" si="21">ROUND(AB130*S130/R130,2)</f>
        <v>175.8</v>
      </c>
      <c r="AE130" s="11">
        <f t="shared" ref="AE130:AE193" si="22">ROUND(IF(AB130&lt;&gt;0,(Y130*T130/R130),0),2)</f>
        <v>175.8</v>
      </c>
      <c r="AF130" s="11">
        <f t="shared" ref="AF130:AF193" si="23">ROUND(IF(AB130&lt;&gt;0,Y130*S130/R130),2)</f>
        <v>175.8</v>
      </c>
      <c r="AG130" s="11">
        <f>SUMIF('[1]Servicing Advances - Active'!A:A,[1]Distribution!A131,'[1]Servicing Advances - Active'!B:B)</f>
        <v>0</v>
      </c>
      <c r="AH130" s="2" t="str">
        <f>_xlfn.IFNA(VLOOKUP(A130,[1]Payoffs!A:AB,22,FALSE),"")</f>
        <v/>
      </c>
      <c r="AI130" s="11">
        <f>_xlfn.IFNA(VLOOKUP($A130,[1]Payoffs!$A:$AB,23,FALSE),0)</f>
        <v>0</v>
      </c>
      <c r="AJ130" s="11">
        <f>_xlfn.IFNA(VLOOKUP($A130,[1]Payoffs!$A:$AB,24,FALSE),0)</f>
        <v>0</v>
      </c>
      <c r="AK130" s="11">
        <f>ROUND(_xlfn.IFNA(VLOOKUP($A130,[1]Payoffs!$A:$AB,19,FALSE),0),2)</f>
        <v>0</v>
      </c>
      <c r="AL130" s="11">
        <v>0</v>
      </c>
      <c r="AM130" s="11">
        <f>IF(AB130&lt;&gt;0,Y130+AC130-AF130+O130-AE130+AI130+AJ130-AK130+P130+AL130,O130+AC130+AI130+AJ130-AK130+P130+AL130)+_xlfn.IFNA(VLOOKUP(A130,[1]Payoffs!A:AB,28,FALSE),0)-AG130</f>
        <v>7594.3499999999995</v>
      </c>
      <c r="AN130" s="13">
        <v>45453</v>
      </c>
      <c r="AO130" t="s">
        <v>47</v>
      </c>
      <c r="AP130" s="9">
        <v>0</v>
      </c>
      <c r="AQ130" s="3">
        <v>0</v>
      </c>
      <c r="AR130" s="3">
        <v>0</v>
      </c>
    </row>
    <row r="131" spans="1:44" x14ac:dyDescent="0.25">
      <c r="A131" s="1">
        <v>128261</v>
      </c>
      <c r="B131" s="2">
        <v>45229</v>
      </c>
      <c r="C131" t="s">
        <v>181</v>
      </c>
      <c r="D131" t="s">
        <v>49</v>
      </c>
      <c r="E131" s="3">
        <v>973670</v>
      </c>
      <c r="F131" s="3">
        <v>755505</v>
      </c>
      <c r="G131" s="11">
        <v>0</v>
      </c>
      <c r="H131" s="2">
        <v>44981</v>
      </c>
      <c r="I131" s="2">
        <v>45056</v>
      </c>
      <c r="J131">
        <v>13</v>
      </c>
      <c r="K131" s="2">
        <v>45383</v>
      </c>
      <c r="L131" s="2">
        <v>45383</v>
      </c>
      <c r="M131" t="str">
        <f t="shared" si="16"/>
        <v>No</v>
      </c>
      <c r="N131">
        <f t="shared" si="17"/>
        <v>0</v>
      </c>
      <c r="O131" s="11">
        <v>0</v>
      </c>
      <c r="P131" s="11">
        <f>SUMIF([1]Payoffs!A:A,[1]Distribution!A132,[1]Payoffs!AA:AA)</f>
        <v>7366.22</v>
      </c>
      <c r="R131" s="5">
        <v>0.11749999999999999</v>
      </c>
      <c r="S131" s="5">
        <v>2.5000000000000001E-3</v>
      </c>
      <c r="T131" s="5">
        <v>2.5000000000000001E-3</v>
      </c>
      <c r="U131" s="6">
        <f t="shared" si="18"/>
        <v>0.11249999999999999</v>
      </c>
      <c r="V131" s="9">
        <v>707157</v>
      </c>
      <c r="W131" s="12">
        <f>SUMIF('[1]Commitment Draws'!A:A,[1]Distribution!A132,'[1]Commitment Draws'!G:G)</f>
        <v>0</v>
      </c>
      <c r="X131" s="12">
        <f t="shared" si="19"/>
        <v>0</v>
      </c>
      <c r="Y131" s="12">
        <v>0</v>
      </c>
      <c r="Z131" s="12">
        <f t="shared" si="20"/>
        <v>0</v>
      </c>
      <c r="AA131" s="7">
        <v>0</v>
      </c>
      <c r="AB131" s="11">
        <f>SUMIF('[1]Transaction Detail'!$D:$D,[1]Distribution!A132,'[1]Transaction Detail'!$H:$H)</f>
        <v>0</v>
      </c>
      <c r="AC131" s="11">
        <f>SUMIF('[1]Transaction Detail'!$D:$D,[1]Distribution!A132,'[1]Transaction Detail'!$I:$I)</f>
        <v>0</v>
      </c>
      <c r="AD131" s="11">
        <f t="shared" si="21"/>
        <v>0</v>
      </c>
      <c r="AE131" s="11">
        <f t="shared" si="22"/>
        <v>0</v>
      </c>
      <c r="AF131" s="11">
        <f t="shared" si="23"/>
        <v>0</v>
      </c>
      <c r="AG131" s="11">
        <f>SUMIF('[1]Servicing Advances - Active'!A:A,[1]Distribution!A132,'[1]Servicing Advances - Active'!B:B)</f>
        <v>0</v>
      </c>
      <c r="AH131" s="2">
        <f>_xlfn.IFNA(VLOOKUP(A131,[1]Payoffs!A:AB,22,FALSE),"")</f>
        <v>45443</v>
      </c>
      <c r="AI131" s="11">
        <f>_xlfn.IFNA(VLOOKUP($A131,[1]Payoffs!$A:$AB,23,FALSE),0)</f>
        <v>707157</v>
      </c>
      <c r="AJ131" s="11">
        <f>_xlfn.IFNA(VLOOKUP($A131,[1]Payoffs!$A:$AB,24,FALSE),0)</f>
        <v>20576.91</v>
      </c>
      <c r="AK131" s="11">
        <f>ROUND(_xlfn.IFNA(VLOOKUP($A131,[1]Payoffs!$A:$AB,19,FALSE),0),2)</f>
        <v>875.61</v>
      </c>
      <c r="AL131" s="11">
        <v>0</v>
      </c>
      <c r="AM131" s="11">
        <f>IF(AB131&lt;&gt;0,Y131+AC131-AF131+O131-AE131+AI131+AJ131-AK131+P131+AL131,O131+AC131+AI131+AJ131-AK131+P131+AL131)+_xlfn.IFNA(VLOOKUP(A131,[1]Payoffs!A:AB,28,FALSE),0)-AG131</f>
        <v>734224.52</v>
      </c>
      <c r="AN131" s="13" t="s">
        <v>52</v>
      </c>
      <c r="AO131" t="s">
        <v>53</v>
      </c>
      <c r="AP131" s="9">
        <v>0</v>
      </c>
      <c r="AQ131" s="3">
        <v>0</v>
      </c>
      <c r="AR131" s="3">
        <v>0</v>
      </c>
    </row>
    <row r="132" spans="1:44" x14ac:dyDescent="0.25">
      <c r="A132" s="1">
        <v>128546</v>
      </c>
      <c r="B132" s="2">
        <v>45229</v>
      </c>
      <c r="C132" t="s">
        <v>114</v>
      </c>
      <c r="D132" t="s">
        <v>49</v>
      </c>
      <c r="E132" s="3">
        <v>1035480</v>
      </c>
      <c r="F132" s="3">
        <v>831950</v>
      </c>
      <c r="G132" s="11">
        <v>-30</v>
      </c>
      <c r="H132" s="2">
        <v>44981</v>
      </c>
      <c r="I132" s="2">
        <v>45056</v>
      </c>
      <c r="J132">
        <v>13</v>
      </c>
      <c r="K132" s="2">
        <v>45474</v>
      </c>
      <c r="L132" s="2">
        <v>45383</v>
      </c>
      <c r="M132" t="str">
        <f t="shared" si="16"/>
        <v>Yes</v>
      </c>
      <c r="N132">
        <f t="shared" si="17"/>
        <v>1</v>
      </c>
      <c r="O132" s="11">
        <v>0</v>
      </c>
      <c r="P132" s="11">
        <f>SUMIF([1]Payoffs!A:A,[1]Distribution!A133,[1]Payoffs!AA:AA)</f>
        <v>0</v>
      </c>
      <c r="R132" s="5">
        <v>0.1095</v>
      </c>
      <c r="S132" s="5">
        <v>2.5000000000000001E-3</v>
      </c>
      <c r="T132" s="5">
        <v>2.5000000000000001E-3</v>
      </c>
      <c r="U132" s="6">
        <f t="shared" si="18"/>
        <v>0.1045</v>
      </c>
      <c r="V132" s="9">
        <v>1035510</v>
      </c>
      <c r="W132" s="12">
        <f>SUMIF('[1]Commitment Draws'!A:A,[1]Distribution!A133,'[1]Commitment Draws'!G:G)</f>
        <v>0</v>
      </c>
      <c r="X132" s="12">
        <f t="shared" si="19"/>
        <v>1035510</v>
      </c>
      <c r="Y132" s="12">
        <v>9449.0300000000007</v>
      </c>
      <c r="Z132" s="12">
        <f t="shared" si="20"/>
        <v>9449.0300000000007</v>
      </c>
      <c r="AA132" s="7">
        <v>0</v>
      </c>
      <c r="AB132" s="11">
        <f>SUMIF('[1]Transaction Detail'!$D:$D,[1]Distribution!A133,'[1]Transaction Detail'!$H:$H)</f>
        <v>9449.0300000000007</v>
      </c>
      <c r="AC132" s="11">
        <f>SUMIF('[1]Transaction Detail'!$D:$D,[1]Distribution!A133,'[1]Transaction Detail'!$I:$I)</f>
        <v>0</v>
      </c>
      <c r="AD132" s="11">
        <f t="shared" si="21"/>
        <v>215.73</v>
      </c>
      <c r="AE132" s="11">
        <f t="shared" si="22"/>
        <v>215.73</v>
      </c>
      <c r="AF132" s="11">
        <f t="shared" si="23"/>
        <v>215.73</v>
      </c>
      <c r="AG132" s="11">
        <f>SUMIF('[1]Servicing Advances - Active'!A:A,[1]Distribution!A133,'[1]Servicing Advances - Active'!B:B)</f>
        <v>0</v>
      </c>
      <c r="AH132" s="2" t="str">
        <f>_xlfn.IFNA(VLOOKUP(A132,[1]Payoffs!A:AB,22,FALSE),"")</f>
        <v/>
      </c>
      <c r="AI132" s="11">
        <f>_xlfn.IFNA(VLOOKUP($A132,[1]Payoffs!$A:$AB,23,FALSE),0)</f>
        <v>0</v>
      </c>
      <c r="AJ132" s="11">
        <f>_xlfn.IFNA(VLOOKUP($A132,[1]Payoffs!$A:$AB,24,FALSE),0)</f>
        <v>0</v>
      </c>
      <c r="AK132" s="11">
        <f>ROUND(_xlfn.IFNA(VLOOKUP($A132,[1]Payoffs!$A:$AB,19,FALSE),0),2)</f>
        <v>0</v>
      </c>
      <c r="AL132" s="11">
        <v>0</v>
      </c>
      <c r="AM132" s="11">
        <f>IF(AB132&lt;&gt;0,Y132+AC132-AF132+O132-AE132+AI132+AJ132-AK132+P132+AL132,O132+AC132+AI132+AJ132-AK132+P132+AL132)+_xlfn.IFNA(VLOOKUP(A132,[1]Payoffs!A:AB,28,FALSE),0)-AG132</f>
        <v>9017.5700000000015</v>
      </c>
      <c r="AN132" s="13">
        <v>45453</v>
      </c>
      <c r="AO132" t="s">
        <v>47</v>
      </c>
      <c r="AP132" s="9">
        <v>0</v>
      </c>
      <c r="AQ132" s="3">
        <v>0</v>
      </c>
      <c r="AR132" s="3">
        <v>0</v>
      </c>
    </row>
    <row r="133" spans="1:44" x14ac:dyDescent="0.25">
      <c r="A133" s="1">
        <v>129652</v>
      </c>
      <c r="B133" s="2">
        <v>45229</v>
      </c>
      <c r="C133" t="s">
        <v>183</v>
      </c>
      <c r="D133" t="s">
        <v>71</v>
      </c>
      <c r="E133" s="3">
        <v>280000</v>
      </c>
      <c r="F133" s="3">
        <v>0</v>
      </c>
      <c r="G133" s="11">
        <v>0</v>
      </c>
      <c r="H133" s="2">
        <v>45020</v>
      </c>
      <c r="I133" s="2">
        <v>45087</v>
      </c>
      <c r="J133">
        <v>13</v>
      </c>
      <c r="K133" s="2">
        <v>45444</v>
      </c>
      <c r="L133" s="2">
        <v>45444</v>
      </c>
      <c r="M133" t="str">
        <f t="shared" si="16"/>
        <v>No</v>
      </c>
      <c r="N133">
        <f t="shared" si="17"/>
        <v>0</v>
      </c>
      <c r="O133" s="11">
        <v>0</v>
      </c>
      <c r="P133" s="11">
        <f>SUMIF([1]Payoffs!A:A,[1]Distribution!A134,[1]Payoffs!AA:AA)</f>
        <v>0</v>
      </c>
      <c r="R133" s="5">
        <v>0.1105</v>
      </c>
      <c r="S133" s="5">
        <v>2.5000000000000001E-3</v>
      </c>
      <c r="T133" s="5">
        <v>2.5000000000000001E-3</v>
      </c>
      <c r="U133" s="6">
        <f t="shared" si="18"/>
        <v>0.1055</v>
      </c>
      <c r="V133" s="9">
        <v>280000</v>
      </c>
      <c r="W133" s="12">
        <f>SUMIF('[1]Commitment Draws'!A:A,[1]Distribution!A134,'[1]Commitment Draws'!G:G)</f>
        <v>0</v>
      </c>
      <c r="X133" s="12">
        <f t="shared" si="19"/>
        <v>280000</v>
      </c>
      <c r="Y133" s="12">
        <v>2578.33</v>
      </c>
      <c r="Z133" s="12">
        <f t="shared" si="20"/>
        <v>2578.33</v>
      </c>
      <c r="AA133" s="7">
        <v>0</v>
      </c>
      <c r="AB133" s="11">
        <f>SUMIF('[1]Transaction Detail'!$D:$D,[1]Distribution!A134,'[1]Transaction Detail'!$H:$H)</f>
        <v>2578.33</v>
      </c>
      <c r="AC133" s="11">
        <f>SUMIF('[1]Transaction Detail'!$D:$D,[1]Distribution!A134,'[1]Transaction Detail'!$I:$I)</f>
        <v>0</v>
      </c>
      <c r="AD133" s="11">
        <f t="shared" si="21"/>
        <v>58.33</v>
      </c>
      <c r="AE133" s="11">
        <f t="shared" si="22"/>
        <v>58.33</v>
      </c>
      <c r="AF133" s="11">
        <f t="shared" si="23"/>
        <v>58.33</v>
      </c>
      <c r="AG133" s="11">
        <f>SUMIF('[1]Servicing Advances - Active'!A:A,[1]Distribution!A134,'[1]Servicing Advances - Active'!B:B)</f>
        <v>0</v>
      </c>
      <c r="AH133" s="2" t="str">
        <f>_xlfn.IFNA(VLOOKUP(A133,[1]Payoffs!A:AB,22,FALSE),"")</f>
        <v/>
      </c>
      <c r="AI133" s="11">
        <f>_xlfn.IFNA(VLOOKUP($A133,[1]Payoffs!$A:$AB,23,FALSE),0)</f>
        <v>0</v>
      </c>
      <c r="AJ133" s="11">
        <f>_xlfn.IFNA(VLOOKUP($A133,[1]Payoffs!$A:$AB,24,FALSE),0)</f>
        <v>0</v>
      </c>
      <c r="AK133" s="11">
        <f>ROUND(_xlfn.IFNA(VLOOKUP($A133,[1]Payoffs!$A:$AB,19,FALSE),0),2)</f>
        <v>0</v>
      </c>
      <c r="AL133" s="11">
        <v>0</v>
      </c>
      <c r="AM133" s="11">
        <f>IF(AB133&lt;&gt;0,Y133+AC133-AF133+O133-AE133+AI133+AJ133-AK133+P133+AL133,O133+AC133+AI133+AJ133-AK133+P133+AL133)+_xlfn.IFNA(VLOOKUP(A133,[1]Payoffs!A:AB,28,FALSE),0)-AG133</f>
        <v>2461.67</v>
      </c>
      <c r="AN133" s="13">
        <v>45453</v>
      </c>
      <c r="AO133" t="s">
        <v>47</v>
      </c>
      <c r="AP133" s="9">
        <v>0</v>
      </c>
      <c r="AQ133" s="3">
        <v>0</v>
      </c>
      <c r="AR133" s="3">
        <v>0</v>
      </c>
    </row>
    <row r="134" spans="1:44" x14ac:dyDescent="0.25">
      <c r="A134" s="1">
        <v>129747</v>
      </c>
      <c r="B134" s="2">
        <v>45229</v>
      </c>
      <c r="C134" t="s">
        <v>184</v>
      </c>
      <c r="D134" t="s">
        <v>65</v>
      </c>
      <c r="E134" s="3">
        <v>292500</v>
      </c>
      <c r="F134" s="3">
        <v>44394</v>
      </c>
      <c r="G134" s="11">
        <v>44394</v>
      </c>
      <c r="H134" s="2">
        <v>45028</v>
      </c>
      <c r="I134" s="2">
        <v>45087</v>
      </c>
      <c r="J134">
        <v>13</v>
      </c>
      <c r="K134" s="2">
        <v>45536</v>
      </c>
      <c r="L134" s="2">
        <v>45444</v>
      </c>
      <c r="M134" t="str">
        <f t="shared" si="16"/>
        <v>Yes</v>
      </c>
      <c r="N134">
        <f t="shared" si="17"/>
        <v>3</v>
      </c>
      <c r="O134" s="11">
        <v>0</v>
      </c>
      <c r="P134" s="11">
        <f>SUMIF([1]Payoffs!A:A,[1]Distribution!A135,[1]Payoffs!AA:AA)</f>
        <v>0</v>
      </c>
      <c r="Q134" s="4" t="s">
        <v>59</v>
      </c>
      <c r="R134" s="5">
        <v>0.114</v>
      </c>
      <c r="S134" s="5">
        <v>2.5000000000000001E-3</v>
      </c>
      <c r="T134" s="5">
        <v>2.5000000000000001E-3</v>
      </c>
      <c r="U134" s="6">
        <f t="shared" si="18"/>
        <v>0.109</v>
      </c>
      <c r="V134" s="9">
        <v>248106</v>
      </c>
      <c r="W134" s="12">
        <f>SUMIF('[1]Commitment Draws'!A:A,[1]Distribution!A135,'[1]Commitment Draws'!G:G)</f>
        <v>0</v>
      </c>
      <c r="X134" s="12">
        <f t="shared" si="19"/>
        <v>248106</v>
      </c>
      <c r="Y134" s="12">
        <v>2357.0100000000002</v>
      </c>
      <c r="Z134" s="12">
        <f t="shared" si="20"/>
        <v>2357.0100000000002</v>
      </c>
      <c r="AA134" s="7">
        <v>0</v>
      </c>
      <c r="AB134" s="11">
        <f>SUMIF('[1]Transaction Detail'!$D:$D,[1]Distribution!A135,'[1]Transaction Detail'!$H:$H)</f>
        <v>2357.0100000000002</v>
      </c>
      <c r="AC134" s="11">
        <f>SUMIF('[1]Transaction Detail'!$D:$D,[1]Distribution!A135,'[1]Transaction Detail'!$I:$I)</f>
        <v>0</v>
      </c>
      <c r="AD134" s="11">
        <f t="shared" si="21"/>
        <v>51.69</v>
      </c>
      <c r="AE134" s="11">
        <f t="shared" si="22"/>
        <v>51.69</v>
      </c>
      <c r="AF134" s="11">
        <f t="shared" si="23"/>
        <v>51.69</v>
      </c>
      <c r="AG134" s="11">
        <f>SUMIF('[1]Servicing Advances - Active'!A:A,[1]Distribution!A135,'[1]Servicing Advances - Active'!B:B)</f>
        <v>0</v>
      </c>
      <c r="AH134" s="2" t="str">
        <f>_xlfn.IFNA(VLOOKUP(A134,[1]Payoffs!A:AB,22,FALSE),"")</f>
        <v/>
      </c>
      <c r="AI134" s="11">
        <f>_xlfn.IFNA(VLOOKUP($A134,[1]Payoffs!$A:$AB,23,FALSE),0)</f>
        <v>0</v>
      </c>
      <c r="AJ134" s="11">
        <f>_xlfn.IFNA(VLOOKUP($A134,[1]Payoffs!$A:$AB,24,FALSE),0)</f>
        <v>0</v>
      </c>
      <c r="AK134" s="11">
        <f>ROUND(_xlfn.IFNA(VLOOKUP($A134,[1]Payoffs!$A:$AB,19,FALSE),0),2)</f>
        <v>0</v>
      </c>
      <c r="AL134" s="11">
        <v>0</v>
      </c>
      <c r="AM134" s="11">
        <f>IF(AB134&lt;&gt;0,Y134+AC134-AF134+O134-AE134+AI134+AJ134-AK134+P134+AL134,O134+AC134+AI134+AJ134-AK134+P134+AL134)+_xlfn.IFNA(VLOOKUP(A134,[1]Payoffs!A:AB,28,FALSE),0)-AG134</f>
        <v>2253.63</v>
      </c>
      <c r="AN134" s="13">
        <v>45453</v>
      </c>
      <c r="AO134" t="s">
        <v>47</v>
      </c>
      <c r="AP134" s="9">
        <v>0</v>
      </c>
      <c r="AQ134" s="3">
        <v>0</v>
      </c>
      <c r="AR134" s="3">
        <v>0</v>
      </c>
    </row>
    <row r="135" spans="1:44" x14ac:dyDescent="0.25">
      <c r="A135" s="1">
        <v>129536</v>
      </c>
      <c r="B135" s="2">
        <v>45229</v>
      </c>
      <c r="C135" t="s">
        <v>185</v>
      </c>
      <c r="D135" t="s">
        <v>65</v>
      </c>
      <c r="E135" s="3">
        <v>169000</v>
      </c>
      <c r="F135" s="3">
        <v>106310</v>
      </c>
      <c r="G135" s="11">
        <v>106310</v>
      </c>
      <c r="H135" s="2">
        <v>45030</v>
      </c>
      <c r="I135" s="2">
        <v>45087</v>
      </c>
      <c r="J135">
        <v>13</v>
      </c>
      <c r="K135" s="2">
        <v>45536</v>
      </c>
      <c r="L135" s="2">
        <v>45444</v>
      </c>
      <c r="M135" t="str">
        <f t="shared" si="16"/>
        <v>Yes</v>
      </c>
      <c r="N135">
        <f t="shared" si="17"/>
        <v>3</v>
      </c>
      <c r="O135" s="11">
        <v>0</v>
      </c>
      <c r="P135" s="11">
        <f>SUMIF([1]Payoffs!A:A,[1]Distribution!A136,[1]Payoffs!AA:AA)</f>
        <v>0</v>
      </c>
      <c r="Q135" s="4" t="s">
        <v>59</v>
      </c>
      <c r="R135" s="5">
        <v>0.12</v>
      </c>
      <c r="S135" s="5">
        <v>2.5000000000000001E-3</v>
      </c>
      <c r="T135" s="5">
        <v>2.5000000000000001E-3</v>
      </c>
      <c r="U135" s="6">
        <f t="shared" si="18"/>
        <v>0.11499999999999999</v>
      </c>
      <c r="V135" s="9">
        <v>62690</v>
      </c>
      <c r="W135" s="12">
        <f>SUMIF('[1]Commitment Draws'!A:A,[1]Distribution!A136,'[1]Commitment Draws'!G:G)</f>
        <v>0</v>
      </c>
      <c r="X135" s="12">
        <f t="shared" si="19"/>
        <v>62690</v>
      </c>
      <c r="Y135" s="12">
        <v>626.9</v>
      </c>
      <c r="Z135" s="12">
        <f t="shared" si="20"/>
        <v>626.9</v>
      </c>
      <c r="AA135" s="7">
        <v>0</v>
      </c>
      <c r="AB135" s="11">
        <f>SUMIF('[1]Transaction Detail'!$D:$D,[1]Distribution!A136,'[1]Transaction Detail'!$H:$H)</f>
        <v>626.9</v>
      </c>
      <c r="AC135" s="11">
        <f>SUMIF('[1]Transaction Detail'!$D:$D,[1]Distribution!A136,'[1]Transaction Detail'!$I:$I)</f>
        <v>0</v>
      </c>
      <c r="AD135" s="11">
        <f t="shared" si="21"/>
        <v>13.06</v>
      </c>
      <c r="AE135" s="11">
        <f t="shared" si="22"/>
        <v>13.06</v>
      </c>
      <c r="AF135" s="11">
        <f t="shared" si="23"/>
        <v>13.06</v>
      </c>
      <c r="AG135" s="11">
        <f>SUMIF('[1]Servicing Advances - Active'!A:A,[1]Distribution!A136,'[1]Servicing Advances - Active'!B:B)</f>
        <v>0</v>
      </c>
      <c r="AH135" s="2" t="str">
        <f>_xlfn.IFNA(VLOOKUP(A135,[1]Payoffs!A:AB,22,FALSE),"")</f>
        <v/>
      </c>
      <c r="AI135" s="11">
        <f>_xlfn.IFNA(VLOOKUP($A135,[1]Payoffs!$A:$AB,23,FALSE),0)</f>
        <v>0</v>
      </c>
      <c r="AJ135" s="11">
        <f>_xlfn.IFNA(VLOOKUP($A135,[1]Payoffs!$A:$AB,24,FALSE),0)</f>
        <v>0</v>
      </c>
      <c r="AK135" s="11">
        <f>ROUND(_xlfn.IFNA(VLOOKUP($A135,[1]Payoffs!$A:$AB,19,FALSE),0),2)</f>
        <v>0</v>
      </c>
      <c r="AL135" s="11">
        <v>0</v>
      </c>
      <c r="AM135" s="11">
        <f>IF(AB135&lt;&gt;0,Y135+AC135-AF135+O135-AE135+AI135+AJ135-AK135+P135+AL135,O135+AC135+AI135+AJ135-AK135+P135+AL135)+_xlfn.IFNA(VLOOKUP(A135,[1]Payoffs!A:AB,28,FALSE),0)-AG135</f>
        <v>600.78000000000009</v>
      </c>
      <c r="AN135" s="13">
        <v>45453</v>
      </c>
      <c r="AO135" t="s">
        <v>47</v>
      </c>
      <c r="AP135" s="9">
        <v>0</v>
      </c>
      <c r="AQ135" s="3">
        <v>0</v>
      </c>
      <c r="AR135" s="3">
        <v>0</v>
      </c>
    </row>
    <row r="136" spans="1:44" x14ac:dyDescent="0.25">
      <c r="A136" s="1">
        <v>129595</v>
      </c>
      <c r="B136" s="2">
        <v>45229</v>
      </c>
      <c r="C136" t="s">
        <v>186</v>
      </c>
      <c r="D136" t="s">
        <v>71</v>
      </c>
      <c r="E136" s="3">
        <v>374400</v>
      </c>
      <c r="F136" s="3">
        <v>0</v>
      </c>
      <c r="G136" s="11">
        <v>0</v>
      </c>
      <c r="H136" s="2">
        <v>45030</v>
      </c>
      <c r="I136" s="2">
        <v>45087</v>
      </c>
      <c r="J136">
        <v>13</v>
      </c>
      <c r="K136" s="2">
        <v>45444</v>
      </c>
      <c r="L136" s="2">
        <v>45444</v>
      </c>
      <c r="M136" t="str">
        <f t="shared" si="16"/>
        <v>No</v>
      </c>
      <c r="N136">
        <f t="shared" si="17"/>
        <v>0</v>
      </c>
      <c r="O136" s="11">
        <v>0</v>
      </c>
      <c r="P136" s="11">
        <f>SUMIF([1]Payoffs!A:A,[1]Distribution!A137,[1]Payoffs!AA:AA)</f>
        <v>0</v>
      </c>
      <c r="R136" s="5">
        <v>0.107</v>
      </c>
      <c r="S136" s="5">
        <v>2.5000000000000001E-3</v>
      </c>
      <c r="T136" s="5">
        <v>2.5000000000000001E-3</v>
      </c>
      <c r="U136" s="6">
        <f t="shared" si="18"/>
        <v>0.10199999999999999</v>
      </c>
      <c r="V136" s="9">
        <v>374400</v>
      </c>
      <c r="W136" s="12">
        <f>SUMIF('[1]Commitment Draws'!A:A,[1]Distribution!A137,'[1]Commitment Draws'!G:G)</f>
        <v>0</v>
      </c>
      <c r="X136" s="12">
        <f t="shared" si="19"/>
        <v>374400</v>
      </c>
      <c r="Y136" s="12">
        <v>3338.4</v>
      </c>
      <c r="Z136" s="12">
        <f t="shared" si="20"/>
        <v>3338.4</v>
      </c>
      <c r="AA136" s="7">
        <v>0</v>
      </c>
      <c r="AB136" s="11">
        <f>SUMIF('[1]Transaction Detail'!$D:$D,[1]Distribution!A137,'[1]Transaction Detail'!$H:$H)</f>
        <v>3338.4</v>
      </c>
      <c r="AC136" s="11">
        <f>SUMIF('[1]Transaction Detail'!$D:$D,[1]Distribution!A137,'[1]Transaction Detail'!$I:$I)</f>
        <v>0</v>
      </c>
      <c r="AD136" s="11">
        <f t="shared" si="21"/>
        <v>78</v>
      </c>
      <c r="AE136" s="11">
        <f t="shared" si="22"/>
        <v>78</v>
      </c>
      <c r="AF136" s="11">
        <f t="shared" si="23"/>
        <v>78</v>
      </c>
      <c r="AG136" s="11">
        <f>SUMIF('[1]Servicing Advances - Active'!A:A,[1]Distribution!A137,'[1]Servicing Advances - Active'!B:B)</f>
        <v>0</v>
      </c>
      <c r="AH136" s="2" t="str">
        <f>_xlfn.IFNA(VLOOKUP(A136,[1]Payoffs!A:AB,22,FALSE),"")</f>
        <v/>
      </c>
      <c r="AI136" s="11">
        <f>_xlfn.IFNA(VLOOKUP($A136,[1]Payoffs!$A:$AB,23,FALSE),0)</f>
        <v>0</v>
      </c>
      <c r="AJ136" s="11">
        <f>_xlfn.IFNA(VLOOKUP($A136,[1]Payoffs!$A:$AB,24,FALSE),0)</f>
        <v>0</v>
      </c>
      <c r="AK136" s="11">
        <f>ROUND(_xlfn.IFNA(VLOOKUP($A136,[1]Payoffs!$A:$AB,19,FALSE),0),2)</f>
        <v>0</v>
      </c>
      <c r="AL136" s="11">
        <v>0</v>
      </c>
      <c r="AM136" s="11">
        <f>IF(AB136&lt;&gt;0,Y136+AC136-AF136+O136-AE136+AI136+AJ136-AK136+P136+AL136,O136+AC136+AI136+AJ136-AK136+P136+AL136)+_xlfn.IFNA(VLOOKUP(A136,[1]Payoffs!A:AB,28,FALSE),0)-AG136</f>
        <v>3182.4</v>
      </c>
      <c r="AN136" s="13">
        <v>45453</v>
      </c>
      <c r="AO136" t="s">
        <v>47</v>
      </c>
      <c r="AP136" s="9">
        <v>0</v>
      </c>
      <c r="AQ136" s="3">
        <v>0</v>
      </c>
      <c r="AR136" s="3">
        <v>0</v>
      </c>
    </row>
    <row r="137" spans="1:44" x14ac:dyDescent="0.25">
      <c r="A137" s="1">
        <v>128370</v>
      </c>
      <c r="B137" s="2">
        <v>45229</v>
      </c>
      <c r="C137" t="s">
        <v>187</v>
      </c>
      <c r="D137" t="s">
        <v>65</v>
      </c>
      <c r="E137" s="3">
        <v>139000</v>
      </c>
      <c r="F137" s="3">
        <v>128950</v>
      </c>
      <c r="G137" s="11">
        <v>0</v>
      </c>
      <c r="H137" s="2">
        <v>45041</v>
      </c>
      <c r="I137" s="2">
        <v>45117</v>
      </c>
      <c r="J137">
        <v>13</v>
      </c>
      <c r="K137" s="2">
        <v>45536</v>
      </c>
      <c r="L137" s="2">
        <v>45444</v>
      </c>
      <c r="M137" t="str">
        <f t="shared" si="16"/>
        <v>Yes</v>
      </c>
      <c r="N137">
        <f t="shared" si="17"/>
        <v>3</v>
      </c>
      <c r="O137" s="11">
        <v>0</v>
      </c>
      <c r="P137" s="11">
        <f>SUMIF([1]Payoffs!A:A,[1]Distribution!A138,[1]Payoffs!AA:AA)</f>
        <v>0</v>
      </c>
      <c r="Q137" s="4" t="s">
        <v>59</v>
      </c>
      <c r="R137" s="5">
        <v>0.12</v>
      </c>
      <c r="S137" s="5">
        <v>2.5000000000000001E-3</v>
      </c>
      <c r="T137" s="5">
        <v>2.5000000000000001E-3</v>
      </c>
      <c r="U137" s="6">
        <f t="shared" si="18"/>
        <v>0.11499999999999999</v>
      </c>
      <c r="V137" s="9">
        <v>139000</v>
      </c>
      <c r="W137" s="12">
        <f>SUMIF('[1]Commitment Draws'!A:A,[1]Distribution!A138,'[1]Commitment Draws'!G:G)</f>
        <v>0</v>
      </c>
      <c r="X137" s="12">
        <f t="shared" si="19"/>
        <v>139000</v>
      </c>
      <c r="Y137" s="12">
        <v>1390</v>
      </c>
      <c r="Z137" s="12">
        <f t="shared" si="20"/>
        <v>1390</v>
      </c>
      <c r="AA137" s="7">
        <v>0</v>
      </c>
      <c r="AB137" s="11">
        <f>SUMIF('[1]Transaction Detail'!$D:$D,[1]Distribution!A138,'[1]Transaction Detail'!$H:$H)</f>
        <v>1390</v>
      </c>
      <c r="AC137" s="11">
        <f>SUMIF('[1]Transaction Detail'!$D:$D,[1]Distribution!A138,'[1]Transaction Detail'!$I:$I)</f>
        <v>0</v>
      </c>
      <c r="AD137" s="11">
        <f t="shared" si="21"/>
        <v>28.96</v>
      </c>
      <c r="AE137" s="11">
        <f t="shared" si="22"/>
        <v>28.96</v>
      </c>
      <c r="AF137" s="11">
        <f t="shared" si="23"/>
        <v>28.96</v>
      </c>
      <c r="AG137" s="11">
        <f>SUMIF('[1]Servicing Advances - Active'!A:A,[1]Distribution!A138,'[1]Servicing Advances - Active'!B:B)</f>
        <v>0</v>
      </c>
      <c r="AH137" s="2" t="str">
        <f>_xlfn.IFNA(VLOOKUP(A137,[1]Payoffs!A:AB,22,FALSE),"")</f>
        <v/>
      </c>
      <c r="AI137" s="11">
        <f>_xlfn.IFNA(VLOOKUP($A137,[1]Payoffs!$A:$AB,23,FALSE),0)</f>
        <v>0</v>
      </c>
      <c r="AJ137" s="11">
        <f>_xlfn.IFNA(VLOOKUP($A137,[1]Payoffs!$A:$AB,24,FALSE),0)</f>
        <v>0</v>
      </c>
      <c r="AK137" s="11">
        <f>ROUND(_xlfn.IFNA(VLOOKUP($A137,[1]Payoffs!$A:$AB,19,FALSE),0),2)</f>
        <v>0</v>
      </c>
      <c r="AL137" s="11">
        <v>0</v>
      </c>
      <c r="AM137" s="11">
        <f>IF(AB137&lt;&gt;0,Y137+AC137-AF137+O137-AE137+AI137+AJ137-AK137+P137+AL137,O137+AC137+AI137+AJ137-AK137+P137+AL137)+_xlfn.IFNA(VLOOKUP(A137,[1]Payoffs!A:AB,28,FALSE),0)-AG137</f>
        <v>1332.08</v>
      </c>
      <c r="AN137" s="13">
        <v>45453</v>
      </c>
      <c r="AO137" t="s">
        <v>47</v>
      </c>
      <c r="AP137" s="9">
        <v>0</v>
      </c>
      <c r="AQ137" s="3">
        <v>0</v>
      </c>
      <c r="AR137" s="3">
        <v>0</v>
      </c>
    </row>
    <row r="138" spans="1:44" x14ac:dyDescent="0.25">
      <c r="A138" s="1">
        <v>129900</v>
      </c>
      <c r="B138" s="2">
        <v>45229</v>
      </c>
      <c r="C138" t="s">
        <v>128</v>
      </c>
      <c r="D138" t="s">
        <v>65</v>
      </c>
      <c r="E138" s="3">
        <v>77500</v>
      </c>
      <c r="F138" s="3">
        <v>33775</v>
      </c>
      <c r="G138" s="11">
        <v>4000</v>
      </c>
      <c r="H138" s="2">
        <v>45040</v>
      </c>
      <c r="I138" s="2">
        <v>45087</v>
      </c>
      <c r="J138">
        <v>13</v>
      </c>
      <c r="K138" s="2">
        <v>45444</v>
      </c>
      <c r="L138" s="2">
        <v>45444</v>
      </c>
      <c r="M138" t="str">
        <f t="shared" si="16"/>
        <v>No</v>
      </c>
      <c r="N138">
        <f t="shared" si="17"/>
        <v>0</v>
      </c>
      <c r="O138" s="11">
        <v>0</v>
      </c>
      <c r="P138" s="11">
        <f>SUMIF([1]Payoffs!A:A,[1]Distribution!A139,[1]Payoffs!AA:AA)</f>
        <v>0</v>
      </c>
      <c r="R138" s="5">
        <v>0.11899999999999999</v>
      </c>
      <c r="S138" s="5">
        <v>2.5000000000000001E-3</v>
      </c>
      <c r="T138" s="5">
        <v>2.5000000000000001E-3</v>
      </c>
      <c r="U138" s="6">
        <f t="shared" si="18"/>
        <v>0.11399999999999999</v>
      </c>
      <c r="V138" s="9">
        <v>73500</v>
      </c>
      <c r="W138" s="12">
        <f>SUMIF('[1]Commitment Draws'!A:A,[1]Distribution!A139,'[1]Commitment Draws'!G:G)</f>
        <v>0</v>
      </c>
      <c r="X138" s="12">
        <f t="shared" si="19"/>
        <v>73500</v>
      </c>
      <c r="Y138" s="12">
        <v>728.88</v>
      </c>
      <c r="Z138" s="12">
        <f t="shared" si="20"/>
        <v>728.88</v>
      </c>
      <c r="AA138" s="7">
        <v>0</v>
      </c>
      <c r="AB138" s="11">
        <f>SUMIF('[1]Transaction Detail'!$D:$D,[1]Distribution!A139,'[1]Transaction Detail'!$H:$H)</f>
        <v>728.88</v>
      </c>
      <c r="AC138" s="11">
        <f>SUMIF('[1]Transaction Detail'!$D:$D,[1]Distribution!A139,'[1]Transaction Detail'!$I:$I)</f>
        <v>0</v>
      </c>
      <c r="AD138" s="11">
        <f t="shared" si="21"/>
        <v>15.31</v>
      </c>
      <c r="AE138" s="11">
        <f t="shared" si="22"/>
        <v>15.31</v>
      </c>
      <c r="AF138" s="11">
        <f t="shared" si="23"/>
        <v>15.31</v>
      </c>
      <c r="AG138" s="11">
        <f>SUMIF('[1]Servicing Advances - Active'!A:A,[1]Distribution!A139,'[1]Servicing Advances - Active'!B:B)</f>
        <v>0</v>
      </c>
      <c r="AH138" s="2" t="str">
        <f>_xlfn.IFNA(VLOOKUP(A138,[1]Payoffs!A:AB,22,FALSE),"")</f>
        <v/>
      </c>
      <c r="AI138" s="11">
        <f>_xlfn.IFNA(VLOOKUP($A138,[1]Payoffs!$A:$AB,23,FALSE),0)</f>
        <v>0</v>
      </c>
      <c r="AJ138" s="11">
        <f>_xlfn.IFNA(VLOOKUP($A138,[1]Payoffs!$A:$AB,24,FALSE),0)</f>
        <v>0</v>
      </c>
      <c r="AK138" s="11">
        <f>ROUND(_xlfn.IFNA(VLOOKUP($A138,[1]Payoffs!$A:$AB,19,FALSE),0),2)</f>
        <v>0</v>
      </c>
      <c r="AL138" s="11">
        <v>0</v>
      </c>
      <c r="AM138" s="11">
        <f>IF(AB138&lt;&gt;0,Y138+AC138-AF138+O138-AE138+AI138+AJ138-AK138+P138+AL138,O138+AC138+AI138+AJ138-AK138+P138+AL138)+_xlfn.IFNA(VLOOKUP(A138,[1]Payoffs!A:AB,28,FALSE),0)-AG138</f>
        <v>698.2600000000001</v>
      </c>
      <c r="AN138" s="13">
        <v>45453</v>
      </c>
      <c r="AO138" t="s">
        <v>47</v>
      </c>
      <c r="AP138" s="9">
        <v>0</v>
      </c>
      <c r="AQ138" s="3">
        <v>0</v>
      </c>
      <c r="AR138" s="3">
        <v>0</v>
      </c>
    </row>
    <row r="139" spans="1:44" x14ac:dyDescent="0.25">
      <c r="A139" s="1">
        <v>129964</v>
      </c>
      <c r="B139" s="2">
        <v>45229</v>
      </c>
      <c r="C139" t="s">
        <v>188</v>
      </c>
      <c r="D139" t="s">
        <v>65</v>
      </c>
      <c r="E139" s="3">
        <v>157300</v>
      </c>
      <c r="F139" s="3">
        <v>119794</v>
      </c>
      <c r="G139" s="11">
        <v>67414.78</v>
      </c>
      <c r="H139" s="2">
        <v>45058</v>
      </c>
      <c r="I139" s="2">
        <v>45117</v>
      </c>
      <c r="J139">
        <v>13</v>
      </c>
      <c r="K139" s="2">
        <v>45474</v>
      </c>
      <c r="L139" s="2">
        <v>45474</v>
      </c>
      <c r="M139" t="str">
        <f t="shared" si="16"/>
        <v>No</v>
      </c>
      <c r="N139">
        <f t="shared" si="17"/>
        <v>6</v>
      </c>
      <c r="O139" s="11">
        <v>0</v>
      </c>
      <c r="P139" s="11">
        <f>SUMIF([1]Payoffs!A:A,[1]Distribution!A140,[1]Payoffs!AA:AA)</f>
        <v>0</v>
      </c>
      <c r="R139" s="5">
        <v>0.1275</v>
      </c>
      <c r="S139" s="5">
        <v>2.5000000000000001E-3</v>
      </c>
      <c r="T139" s="5">
        <v>2.5000000000000001E-3</v>
      </c>
      <c r="U139" s="6">
        <f t="shared" si="18"/>
        <v>0.1225</v>
      </c>
      <c r="V139" s="9">
        <v>89885.22</v>
      </c>
      <c r="W139" s="12">
        <f>SUMIF('[1]Commitment Draws'!A:A,[1]Distribution!A140,'[1]Commitment Draws'!G:G)</f>
        <v>0</v>
      </c>
      <c r="X139" s="12">
        <f t="shared" si="19"/>
        <v>89885.22</v>
      </c>
      <c r="Y139" s="12">
        <v>0</v>
      </c>
      <c r="Z139" s="12">
        <f t="shared" si="20"/>
        <v>0</v>
      </c>
      <c r="AA139" s="7">
        <v>0</v>
      </c>
      <c r="AB139" s="11">
        <f>SUMIF('[1]Transaction Detail'!$D:$D,[1]Distribution!A140,'[1]Transaction Detail'!$H:$H)</f>
        <v>0</v>
      </c>
      <c r="AC139" s="11">
        <f>SUMIF('[1]Transaction Detail'!$D:$D,[1]Distribution!A140,'[1]Transaction Detail'!$I:$I)</f>
        <v>0</v>
      </c>
      <c r="AD139" s="11">
        <f t="shared" si="21"/>
        <v>0</v>
      </c>
      <c r="AE139" s="11">
        <f t="shared" si="22"/>
        <v>0</v>
      </c>
      <c r="AF139" s="11">
        <f t="shared" si="23"/>
        <v>0</v>
      </c>
      <c r="AG139" s="11">
        <f>SUMIF('[1]Servicing Advances - Active'!A:A,[1]Distribution!A140,'[1]Servicing Advances - Active'!B:B)</f>
        <v>1405</v>
      </c>
      <c r="AH139" s="2" t="str">
        <f>_xlfn.IFNA(VLOOKUP(A139,[1]Payoffs!A:AB,22,FALSE),"")</f>
        <v/>
      </c>
      <c r="AI139" s="11">
        <f>_xlfn.IFNA(VLOOKUP($A139,[1]Payoffs!$A:$AB,23,FALSE),0)</f>
        <v>0</v>
      </c>
      <c r="AJ139" s="11">
        <f>_xlfn.IFNA(VLOOKUP($A139,[1]Payoffs!$A:$AB,24,FALSE),0)</f>
        <v>0</v>
      </c>
      <c r="AK139" s="11">
        <f>ROUND(_xlfn.IFNA(VLOOKUP($A139,[1]Payoffs!$A:$AB,19,FALSE),0),2)</f>
        <v>0</v>
      </c>
      <c r="AL139" s="11">
        <v>0</v>
      </c>
      <c r="AM139" s="11">
        <f>IF(AB139&lt;&gt;0,Y139+AC139-AF139+O139-AE139+AI139+AJ139-AK139+P139+AL139,O139+AC139+AI139+AJ139-AK139+P139+AL139)+_xlfn.IFNA(VLOOKUP(A139,[1]Payoffs!A:AB,28,FALSE),0)-AG139</f>
        <v>-1405</v>
      </c>
      <c r="AN139" s="13">
        <v>45301</v>
      </c>
      <c r="AO139" t="s">
        <v>245</v>
      </c>
      <c r="AP139" s="9">
        <v>0</v>
      </c>
      <c r="AQ139" s="3">
        <v>0</v>
      </c>
      <c r="AR139" s="3">
        <v>0</v>
      </c>
    </row>
    <row r="140" spans="1:44" x14ac:dyDescent="0.25">
      <c r="A140" s="1">
        <v>130051</v>
      </c>
      <c r="B140" s="2">
        <v>45229</v>
      </c>
      <c r="C140" t="s">
        <v>189</v>
      </c>
      <c r="D140" t="s">
        <v>65</v>
      </c>
      <c r="E140" s="3">
        <v>181210</v>
      </c>
      <c r="F140" s="3">
        <v>118350</v>
      </c>
      <c r="G140" s="11">
        <v>10800</v>
      </c>
      <c r="H140" s="2">
        <v>45078</v>
      </c>
      <c r="I140" s="2">
        <v>45148</v>
      </c>
      <c r="J140">
        <v>13</v>
      </c>
      <c r="K140" s="2">
        <v>45474</v>
      </c>
      <c r="L140" s="2">
        <v>45474</v>
      </c>
      <c r="M140" t="str">
        <f t="shared" si="16"/>
        <v>No</v>
      </c>
      <c r="N140">
        <f t="shared" si="17"/>
        <v>1</v>
      </c>
      <c r="O140" s="11">
        <v>0</v>
      </c>
      <c r="P140" s="11">
        <f>SUMIF([1]Payoffs!A:A,[1]Distribution!A141,[1]Payoffs!AA:AA)</f>
        <v>0</v>
      </c>
      <c r="R140" s="5">
        <v>0.125</v>
      </c>
      <c r="S140" s="5">
        <v>2.5000000000000001E-3</v>
      </c>
      <c r="T140" s="5">
        <v>2.5000000000000001E-3</v>
      </c>
      <c r="U140" s="6">
        <f t="shared" si="18"/>
        <v>0.12</v>
      </c>
      <c r="V140" s="9">
        <v>167910</v>
      </c>
      <c r="W140" s="12">
        <f>SUMIF('[1]Commitment Draws'!A:A,[1]Distribution!A141,'[1]Commitment Draws'!G:G)</f>
        <v>2500</v>
      </c>
      <c r="X140" s="12">
        <f t="shared" si="19"/>
        <v>170410</v>
      </c>
      <c r="Y140" s="12">
        <v>1702.27</v>
      </c>
      <c r="Z140" s="12">
        <f t="shared" si="20"/>
        <v>1702.27</v>
      </c>
      <c r="AA140" s="7">
        <v>0</v>
      </c>
      <c r="AB140" s="11">
        <f>SUMIF('[1]Transaction Detail'!$D:$D,[1]Distribution!A141,'[1]Transaction Detail'!$H:$H)</f>
        <v>1702.27</v>
      </c>
      <c r="AC140" s="11">
        <f>SUMIF('[1]Transaction Detail'!$D:$D,[1]Distribution!A141,'[1]Transaction Detail'!$I:$I)</f>
        <v>0</v>
      </c>
      <c r="AD140" s="11">
        <f t="shared" si="21"/>
        <v>34.049999999999997</v>
      </c>
      <c r="AE140" s="11">
        <f t="shared" si="22"/>
        <v>34.049999999999997</v>
      </c>
      <c r="AF140" s="11">
        <f t="shared" si="23"/>
        <v>34.049999999999997</v>
      </c>
      <c r="AG140" s="11">
        <f>SUMIF('[1]Servicing Advances - Active'!A:A,[1]Distribution!A141,'[1]Servicing Advances - Active'!B:B)</f>
        <v>0</v>
      </c>
      <c r="AH140" s="2" t="str">
        <f>_xlfn.IFNA(VLOOKUP(A140,[1]Payoffs!A:AB,22,FALSE),"")</f>
        <v/>
      </c>
      <c r="AI140" s="11">
        <f>_xlfn.IFNA(VLOOKUP($A140,[1]Payoffs!$A:$AB,23,FALSE),0)</f>
        <v>0</v>
      </c>
      <c r="AJ140" s="11">
        <f>_xlfn.IFNA(VLOOKUP($A140,[1]Payoffs!$A:$AB,24,FALSE),0)</f>
        <v>0</v>
      </c>
      <c r="AK140" s="11">
        <f>ROUND(_xlfn.IFNA(VLOOKUP($A140,[1]Payoffs!$A:$AB,19,FALSE),0),2)</f>
        <v>0</v>
      </c>
      <c r="AL140" s="11">
        <v>0</v>
      </c>
      <c r="AM140" s="11">
        <f>IF(AB140&lt;&gt;0,Y140+AC140-AF140+O140-AE140+AI140+AJ140-AK140+P140+AL140,O140+AC140+AI140+AJ140-AK140+P140+AL140)+_xlfn.IFNA(VLOOKUP(A140,[1]Payoffs!A:AB,28,FALSE),0)-AG140</f>
        <v>1634.17</v>
      </c>
      <c r="AN140" s="13">
        <v>45453</v>
      </c>
      <c r="AO140" t="s">
        <v>47</v>
      </c>
      <c r="AP140" s="9">
        <v>0</v>
      </c>
      <c r="AQ140" s="3">
        <v>0</v>
      </c>
      <c r="AR140" s="3">
        <v>0</v>
      </c>
    </row>
    <row r="141" spans="1:44" x14ac:dyDescent="0.25">
      <c r="A141" s="1">
        <v>130919</v>
      </c>
      <c r="B141" s="2">
        <v>45229</v>
      </c>
      <c r="C141" t="s">
        <v>190</v>
      </c>
      <c r="D141" t="s">
        <v>99</v>
      </c>
      <c r="E141" s="3">
        <v>81250</v>
      </c>
      <c r="F141" s="3">
        <v>36835</v>
      </c>
      <c r="G141" s="11">
        <v>9805</v>
      </c>
      <c r="H141" s="2">
        <v>45082</v>
      </c>
      <c r="I141" s="2">
        <v>45148</v>
      </c>
      <c r="J141">
        <v>13</v>
      </c>
      <c r="K141" s="2">
        <v>45505</v>
      </c>
      <c r="L141" s="2">
        <v>45505</v>
      </c>
      <c r="M141" t="str">
        <f t="shared" si="16"/>
        <v>No</v>
      </c>
      <c r="N141">
        <f t="shared" si="17"/>
        <v>2</v>
      </c>
      <c r="O141" s="11">
        <v>0</v>
      </c>
      <c r="P141" s="11">
        <f>SUMIF([1]Payoffs!A:A,[1]Distribution!A142,[1]Payoffs!AA:AA)</f>
        <v>0</v>
      </c>
      <c r="R141" s="5">
        <v>0.1285</v>
      </c>
      <c r="S141" s="5">
        <v>2.5000000000000001E-3</v>
      </c>
      <c r="T141" s="5">
        <v>2.5000000000000001E-3</v>
      </c>
      <c r="U141" s="6">
        <f t="shared" si="18"/>
        <v>0.1235</v>
      </c>
      <c r="V141" s="9">
        <v>81250</v>
      </c>
      <c r="W141" s="12">
        <f>SUMIF('[1]Commitment Draws'!A:A,[1]Distribution!A142,'[1]Commitment Draws'!G:G)</f>
        <v>0</v>
      </c>
      <c r="X141" s="12">
        <f t="shared" si="19"/>
        <v>81250</v>
      </c>
      <c r="Y141" s="12">
        <v>870.05</v>
      </c>
      <c r="Z141" s="12">
        <f t="shared" si="20"/>
        <v>870.05</v>
      </c>
      <c r="AA141" s="7">
        <v>0</v>
      </c>
      <c r="AB141" s="11">
        <f>SUMIF('[1]Transaction Detail'!$D:$D,[1]Distribution!A142,'[1]Transaction Detail'!$H:$H)</f>
        <v>870.05</v>
      </c>
      <c r="AC141" s="11">
        <f>SUMIF('[1]Transaction Detail'!$D:$D,[1]Distribution!A142,'[1]Transaction Detail'!$I:$I)</f>
        <v>0</v>
      </c>
      <c r="AD141" s="11">
        <f t="shared" si="21"/>
        <v>16.93</v>
      </c>
      <c r="AE141" s="11">
        <f t="shared" si="22"/>
        <v>16.93</v>
      </c>
      <c r="AF141" s="11">
        <f t="shared" si="23"/>
        <v>16.93</v>
      </c>
      <c r="AG141" s="11">
        <f>SUMIF('[1]Servicing Advances - Active'!A:A,[1]Distribution!A142,'[1]Servicing Advances - Active'!B:B)</f>
        <v>0</v>
      </c>
      <c r="AH141" s="2" t="str">
        <f>_xlfn.IFNA(VLOOKUP(A141,[1]Payoffs!A:AB,22,FALSE),"")</f>
        <v/>
      </c>
      <c r="AI141" s="11">
        <f>_xlfn.IFNA(VLOOKUP($A141,[1]Payoffs!$A:$AB,23,FALSE),0)</f>
        <v>0</v>
      </c>
      <c r="AJ141" s="11">
        <f>_xlfn.IFNA(VLOOKUP($A141,[1]Payoffs!$A:$AB,24,FALSE),0)</f>
        <v>0</v>
      </c>
      <c r="AK141" s="11">
        <f>ROUND(_xlfn.IFNA(VLOOKUP($A141,[1]Payoffs!$A:$AB,19,FALSE),0),2)</f>
        <v>0</v>
      </c>
      <c r="AL141" s="11">
        <v>0</v>
      </c>
      <c r="AM141" s="11">
        <f>IF(AB141&lt;&gt;0,Y141+AC141-AF141+O141-AE141+AI141+AJ141-AK141+P141+AL141,O141+AC141+AI141+AJ141-AK141+P141+AL141)+_xlfn.IFNA(VLOOKUP(A141,[1]Payoffs!A:AB,28,FALSE),0)-AG141</f>
        <v>836.19</v>
      </c>
      <c r="AN141" s="13">
        <v>45453</v>
      </c>
      <c r="AO141" t="s">
        <v>47</v>
      </c>
      <c r="AP141" s="9">
        <v>0</v>
      </c>
      <c r="AQ141" s="3">
        <v>0</v>
      </c>
      <c r="AR141" s="3">
        <v>0</v>
      </c>
    </row>
    <row r="142" spans="1:44" x14ac:dyDescent="0.25">
      <c r="A142" s="1">
        <v>130298</v>
      </c>
      <c r="B142" s="2">
        <v>45229</v>
      </c>
      <c r="C142" t="s">
        <v>191</v>
      </c>
      <c r="D142" t="s">
        <v>65</v>
      </c>
      <c r="E142" s="3">
        <v>438750</v>
      </c>
      <c r="F142" s="3">
        <v>187500</v>
      </c>
      <c r="G142" s="11">
        <v>187500</v>
      </c>
      <c r="H142" s="2">
        <v>45092</v>
      </c>
      <c r="I142" s="2">
        <v>45148</v>
      </c>
      <c r="J142">
        <v>13</v>
      </c>
      <c r="K142" s="2">
        <v>45505</v>
      </c>
      <c r="L142" s="2">
        <v>45505</v>
      </c>
      <c r="M142" t="str">
        <f t="shared" si="16"/>
        <v>No</v>
      </c>
      <c r="N142">
        <f t="shared" si="17"/>
        <v>2</v>
      </c>
      <c r="O142" s="11">
        <v>0</v>
      </c>
      <c r="P142" s="11">
        <f>SUMIF([1]Payoffs!A:A,[1]Distribution!A143,[1]Payoffs!AA:AA)</f>
        <v>0</v>
      </c>
      <c r="R142" s="5">
        <v>0.11700000000000001</v>
      </c>
      <c r="S142" s="5">
        <v>2.5000000000000001E-3</v>
      </c>
      <c r="T142" s="5">
        <v>2.5000000000000001E-3</v>
      </c>
      <c r="U142" s="6">
        <f t="shared" si="18"/>
        <v>0.112</v>
      </c>
      <c r="V142" s="9">
        <v>251250</v>
      </c>
      <c r="W142" s="12">
        <f>SUMIF('[1]Commitment Draws'!A:A,[1]Distribution!A143,'[1]Commitment Draws'!G:G)</f>
        <v>0</v>
      </c>
      <c r="X142" s="12">
        <f t="shared" si="19"/>
        <v>251250</v>
      </c>
      <c r="Y142" s="12">
        <v>2449.69</v>
      </c>
      <c r="Z142" s="12">
        <f t="shared" si="20"/>
        <v>2449.69</v>
      </c>
      <c r="AA142" s="7">
        <v>0</v>
      </c>
      <c r="AB142" s="11">
        <f>SUMIF('[1]Transaction Detail'!$D:$D,[1]Distribution!A143,'[1]Transaction Detail'!$H:$H)</f>
        <v>2449.69</v>
      </c>
      <c r="AC142" s="11">
        <f>SUMIF('[1]Transaction Detail'!$D:$D,[1]Distribution!A143,'[1]Transaction Detail'!$I:$I)</f>
        <v>0</v>
      </c>
      <c r="AD142" s="11">
        <f t="shared" si="21"/>
        <v>52.34</v>
      </c>
      <c r="AE142" s="11">
        <f t="shared" si="22"/>
        <v>52.34</v>
      </c>
      <c r="AF142" s="11">
        <f t="shared" si="23"/>
        <v>52.34</v>
      </c>
      <c r="AG142" s="11">
        <f>SUMIF('[1]Servicing Advances - Active'!A:A,[1]Distribution!A143,'[1]Servicing Advances - Active'!B:B)</f>
        <v>0</v>
      </c>
      <c r="AH142" s="2" t="str">
        <f>_xlfn.IFNA(VLOOKUP(A142,[1]Payoffs!A:AB,22,FALSE),"")</f>
        <v/>
      </c>
      <c r="AI142" s="11">
        <f>_xlfn.IFNA(VLOOKUP($A142,[1]Payoffs!$A:$AB,23,FALSE),0)</f>
        <v>0</v>
      </c>
      <c r="AJ142" s="11">
        <f>_xlfn.IFNA(VLOOKUP($A142,[1]Payoffs!$A:$AB,24,FALSE),0)</f>
        <v>0</v>
      </c>
      <c r="AK142" s="11">
        <f>ROUND(_xlfn.IFNA(VLOOKUP($A142,[1]Payoffs!$A:$AB,19,FALSE),0),2)</f>
        <v>0</v>
      </c>
      <c r="AL142" s="11">
        <v>0</v>
      </c>
      <c r="AM142" s="11">
        <f>IF(AB142&lt;&gt;0,Y142+AC142-AF142+O142-AE142+AI142+AJ142-AK142+P142+AL142,O142+AC142+AI142+AJ142-AK142+P142+AL142)+_xlfn.IFNA(VLOOKUP(A142,[1]Payoffs!A:AB,28,FALSE),0)-AG142</f>
        <v>2345.0099999999998</v>
      </c>
      <c r="AN142" s="13">
        <v>45453</v>
      </c>
      <c r="AO142" t="s">
        <v>47</v>
      </c>
      <c r="AP142" s="9">
        <v>0</v>
      </c>
      <c r="AQ142" s="3">
        <v>0</v>
      </c>
      <c r="AR142" s="3">
        <v>0</v>
      </c>
    </row>
    <row r="143" spans="1:44" x14ac:dyDescent="0.25">
      <c r="A143" s="1">
        <v>131158</v>
      </c>
      <c r="B143" s="2">
        <v>45229</v>
      </c>
      <c r="C143" t="s">
        <v>174</v>
      </c>
      <c r="D143" t="s">
        <v>65</v>
      </c>
      <c r="E143" s="3">
        <v>186960</v>
      </c>
      <c r="F143" s="3">
        <v>62740</v>
      </c>
      <c r="G143" s="11">
        <v>0</v>
      </c>
      <c r="H143" s="2">
        <v>45093</v>
      </c>
      <c r="I143" s="2">
        <v>45148</v>
      </c>
      <c r="J143">
        <v>13</v>
      </c>
      <c r="K143" s="2">
        <v>45505</v>
      </c>
      <c r="L143" s="2">
        <v>45505</v>
      </c>
      <c r="M143" t="str">
        <f t="shared" si="16"/>
        <v>No</v>
      </c>
      <c r="N143">
        <f t="shared" si="17"/>
        <v>0</v>
      </c>
      <c r="O143" s="11">
        <v>0</v>
      </c>
      <c r="P143" s="11">
        <f>SUMIF([1]Payoffs!A:A,[1]Distribution!A144,[1]Payoffs!AA:AA)</f>
        <v>0</v>
      </c>
      <c r="R143" s="5">
        <v>0.1075</v>
      </c>
      <c r="S143" s="5">
        <v>2.5000000000000001E-3</v>
      </c>
      <c r="T143" s="5">
        <v>2.5000000000000001E-3</v>
      </c>
      <c r="U143" s="6">
        <f t="shared" si="18"/>
        <v>0.10249999999999999</v>
      </c>
      <c r="V143" s="9">
        <v>174460</v>
      </c>
      <c r="W143" s="12">
        <f>SUMIF('[1]Commitment Draws'!A:A,[1]Distribution!A144,'[1]Commitment Draws'!G:G)</f>
        <v>0</v>
      </c>
      <c r="X143" s="12">
        <f t="shared" si="19"/>
        <v>0</v>
      </c>
      <c r="Y143" s="12">
        <v>1460.83</v>
      </c>
      <c r="Z143" s="12">
        <f t="shared" si="20"/>
        <v>1460.83</v>
      </c>
      <c r="AA143" s="7">
        <v>0</v>
      </c>
      <c r="AB143" s="11">
        <f>SUMIF('[1]Transaction Detail'!$D:$D,[1]Distribution!A144,'[1]Transaction Detail'!$H:$H)</f>
        <v>1460.83</v>
      </c>
      <c r="AC143" s="11">
        <f>SUMIF('[1]Transaction Detail'!$D:$D,[1]Distribution!A144,'[1]Transaction Detail'!$I:$I)</f>
        <v>0</v>
      </c>
      <c r="AD143" s="11">
        <f t="shared" si="21"/>
        <v>33.97</v>
      </c>
      <c r="AE143" s="11">
        <f t="shared" si="22"/>
        <v>33.97</v>
      </c>
      <c r="AF143" s="11">
        <f t="shared" si="23"/>
        <v>33.97</v>
      </c>
      <c r="AG143" s="11">
        <f>SUMIF('[1]Servicing Advances - Active'!A:A,[1]Distribution!A144,'[1]Servicing Advances - Active'!B:B)</f>
        <v>0</v>
      </c>
      <c r="AH143" s="2">
        <f>_xlfn.IFNA(VLOOKUP(A143,[1]Payoffs!A:AB,22,FALSE),"")</f>
        <v>45443</v>
      </c>
      <c r="AI143" s="11">
        <f>_xlfn.IFNA(VLOOKUP($A143,[1]Payoffs!$A:$AB,23,FALSE),0)</f>
        <v>174460</v>
      </c>
      <c r="AJ143" s="11">
        <f>_xlfn.IFNA(VLOOKUP($A143,[1]Payoffs!$A:$AB,24,FALSE),0)</f>
        <v>1562.8708333333334</v>
      </c>
      <c r="AK143" s="11">
        <f>ROUND(_xlfn.IFNA(VLOOKUP($A143,[1]Payoffs!$A:$AB,19,FALSE),0),2)</f>
        <v>72.69</v>
      </c>
      <c r="AL143" s="11">
        <v>0</v>
      </c>
      <c r="AM143" s="11">
        <f>IF(AB143&lt;&gt;0,Y143+AC143-AF143+O143-AE143+AI143+AJ143-AK143+P143+AL143,O143+AC143+AI143+AJ143-AK143+P143+AL143)+_xlfn.IFNA(VLOOKUP(A143,[1]Payoffs!A:AB,28,FALSE),0)-AG143</f>
        <v>177343.07083333333</v>
      </c>
      <c r="AN143" s="13" t="s">
        <v>52</v>
      </c>
      <c r="AO143" t="s">
        <v>53</v>
      </c>
      <c r="AP143" s="9">
        <v>0</v>
      </c>
      <c r="AQ143" s="3">
        <v>0</v>
      </c>
      <c r="AR143" s="3">
        <v>0</v>
      </c>
    </row>
    <row r="144" spans="1:44" x14ac:dyDescent="0.25">
      <c r="A144" s="1">
        <v>131286</v>
      </c>
      <c r="B144" s="2">
        <v>45229</v>
      </c>
      <c r="C144" t="s">
        <v>192</v>
      </c>
      <c r="D144" t="s">
        <v>65</v>
      </c>
      <c r="E144" s="3">
        <v>286000</v>
      </c>
      <c r="F144" s="3">
        <v>59000</v>
      </c>
      <c r="G144" s="11">
        <v>0</v>
      </c>
      <c r="H144" s="2">
        <v>45093</v>
      </c>
      <c r="I144" s="2">
        <v>45148</v>
      </c>
      <c r="J144">
        <v>19</v>
      </c>
      <c r="K144" s="2">
        <v>45689</v>
      </c>
      <c r="L144" s="2">
        <v>45689</v>
      </c>
      <c r="M144" t="str">
        <f t="shared" si="16"/>
        <v>No</v>
      </c>
      <c r="N144">
        <f t="shared" si="17"/>
        <v>8</v>
      </c>
      <c r="O144" s="11">
        <v>0</v>
      </c>
      <c r="P144" s="11">
        <f>SUMIF([1]Payoffs!A:A,[1]Distribution!A145,[1]Payoffs!AA:AA)</f>
        <v>0</v>
      </c>
      <c r="R144" s="5">
        <v>0.1135</v>
      </c>
      <c r="S144" s="5">
        <v>2.5000000000000001E-3</v>
      </c>
      <c r="T144" s="5">
        <v>2.5000000000000001E-3</v>
      </c>
      <c r="U144" s="6">
        <f t="shared" si="18"/>
        <v>0.1085</v>
      </c>
      <c r="V144" s="9">
        <v>286000</v>
      </c>
      <c r="W144" s="12">
        <f>SUMIF('[1]Commitment Draws'!A:A,[1]Distribution!A145,'[1]Commitment Draws'!G:G)</f>
        <v>0</v>
      </c>
      <c r="X144" s="12">
        <f t="shared" si="19"/>
        <v>286000</v>
      </c>
      <c r="Y144" s="12">
        <v>2705.08</v>
      </c>
      <c r="Z144" s="12">
        <f t="shared" si="20"/>
        <v>2705.08</v>
      </c>
      <c r="AA144" s="7">
        <v>0</v>
      </c>
      <c r="AB144" s="11">
        <f>SUMIF('[1]Transaction Detail'!$D:$D,[1]Distribution!A145,'[1]Transaction Detail'!$H:$H)</f>
        <v>2705.08</v>
      </c>
      <c r="AC144" s="11">
        <f>SUMIF('[1]Transaction Detail'!$D:$D,[1]Distribution!A145,'[1]Transaction Detail'!$I:$I)</f>
        <v>0</v>
      </c>
      <c r="AD144" s="11">
        <f t="shared" si="21"/>
        <v>59.58</v>
      </c>
      <c r="AE144" s="11">
        <f t="shared" si="22"/>
        <v>59.58</v>
      </c>
      <c r="AF144" s="11">
        <f t="shared" si="23"/>
        <v>59.58</v>
      </c>
      <c r="AG144" s="11">
        <f>SUMIF('[1]Servicing Advances - Active'!A:A,[1]Distribution!A145,'[1]Servicing Advances - Active'!B:B)</f>
        <v>0</v>
      </c>
      <c r="AH144" s="2" t="str">
        <f>_xlfn.IFNA(VLOOKUP(A144,[1]Payoffs!A:AB,22,FALSE),"")</f>
        <v/>
      </c>
      <c r="AI144" s="11">
        <f>_xlfn.IFNA(VLOOKUP($A144,[1]Payoffs!$A:$AB,23,FALSE),0)</f>
        <v>0</v>
      </c>
      <c r="AJ144" s="11">
        <f>_xlfn.IFNA(VLOOKUP($A144,[1]Payoffs!$A:$AB,24,FALSE),0)</f>
        <v>0</v>
      </c>
      <c r="AK144" s="11">
        <f>ROUND(_xlfn.IFNA(VLOOKUP($A144,[1]Payoffs!$A:$AB,19,FALSE),0),2)</f>
        <v>0</v>
      </c>
      <c r="AL144" s="11">
        <v>0</v>
      </c>
      <c r="AM144" s="11">
        <f>IF(AB144&lt;&gt;0,Y144+AC144-AF144+O144-AE144+AI144+AJ144-AK144+P144+AL144,O144+AC144+AI144+AJ144-AK144+P144+AL144)+_xlfn.IFNA(VLOOKUP(A144,[1]Payoffs!A:AB,28,FALSE),0)-AG144</f>
        <v>2585.92</v>
      </c>
      <c r="AN144" s="13">
        <v>45453</v>
      </c>
      <c r="AO144" t="s">
        <v>47</v>
      </c>
      <c r="AP144" s="9">
        <v>0</v>
      </c>
      <c r="AQ144" s="3">
        <v>0</v>
      </c>
      <c r="AR144" s="3">
        <v>0</v>
      </c>
    </row>
    <row r="145" spans="1:44" x14ac:dyDescent="0.25">
      <c r="A145" s="1">
        <v>131164</v>
      </c>
      <c r="B145" s="2">
        <v>45229</v>
      </c>
      <c r="C145" t="s">
        <v>193</v>
      </c>
      <c r="D145" t="s">
        <v>99</v>
      </c>
      <c r="E145" s="3">
        <v>331500</v>
      </c>
      <c r="F145" s="3">
        <v>94825</v>
      </c>
      <c r="G145" s="11">
        <v>14565.1</v>
      </c>
      <c r="H145" s="2">
        <v>45105</v>
      </c>
      <c r="I145" s="2">
        <v>45148</v>
      </c>
      <c r="J145">
        <v>13</v>
      </c>
      <c r="K145" s="2">
        <v>45505</v>
      </c>
      <c r="L145" s="2">
        <v>45505</v>
      </c>
      <c r="M145" t="str">
        <f t="shared" si="16"/>
        <v>No</v>
      </c>
      <c r="N145">
        <f t="shared" si="17"/>
        <v>2</v>
      </c>
      <c r="O145" s="11">
        <v>0</v>
      </c>
      <c r="P145" s="11">
        <f>SUMIF([1]Payoffs!A:A,[1]Distribution!A146,[1]Payoffs!AA:AA)</f>
        <v>0</v>
      </c>
      <c r="R145" s="5">
        <v>0.1235</v>
      </c>
      <c r="S145" s="5">
        <v>2.5000000000000001E-3</v>
      </c>
      <c r="T145" s="5">
        <v>2.5000000000000001E-3</v>
      </c>
      <c r="U145" s="6">
        <f t="shared" si="18"/>
        <v>0.11849999999999999</v>
      </c>
      <c r="V145" s="9">
        <v>331500</v>
      </c>
      <c r="W145" s="12">
        <f>SUMIF('[1]Commitment Draws'!A:A,[1]Distribution!A146,'[1]Commitment Draws'!G:G)</f>
        <v>0</v>
      </c>
      <c r="X145" s="12">
        <f t="shared" si="19"/>
        <v>331500</v>
      </c>
      <c r="Y145" s="12">
        <v>3411.69</v>
      </c>
      <c r="Z145" s="12">
        <f t="shared" si="20"/>
        <v>3411.69</v>
      </c>
      <c r="AA145" s="7">
        <v>0</v>
      </c>
      <c r="AB145" s="11">
        <f>SUMIF('[1]Transaction Detail'!$D:$D,[1]Distribution!A146,'[1]Transaction Detail'!$H:$H)</f>
        <v>3411.69</v>
      </c>
      <c r="AC145" s="11">
        <f>SUMIF('[1]Transaction Detail'!$D:$D,[1]Distribution!A146,'[1]Transaction Detail'!$I:$I)</f>
        <v>0</v>
      </c>
      <c r="AD145" s="11">
        <f t="shared" si="21"/>
        <v>69.06</v>
      </c>
      <c r="AE145" s="11">
        <f t="shared" si="22"/>
        <v>69.06</v>
      </c>
      <c r="AF145" s="11">
        <f t="shared" si="23"/>
        <v>69.06</v>
      </c>
      <c r="AG145" s="11">
        <f>SUMIF('[1]Servicing Advances - Active'!A:A,[1]Distribution!A146,'[1]Servicing Advances - Active'!B:B)</f>
        <v>0</v>
      </c>
      <c r="AH145" s="2" t="str">
        <f>_xlfn.IFNA(VLOOKUP(A145,[1]Payoffs!A:AB,22,FALSE),"")</f>
        <v/>
      </c>
      <c r="AI145" s="11">
        <f>_xlfn.IFNA(VLOOKUP($A145,[1]Payoffs!$A:$AB,23,FALSE),0)</f>
        <v>0</v>
      </c>
      <c r="AJ145" s="11">
        <f>_xlfn.IFNA(VLOOKUP($A145,[1]Payoffs!$A:$AB,24,FALSE),0)</f>
        <v>0</v>
      </c>
      <c r="AK145" s="11">
        <f>ROUND(_xlfn.IFNA(VLOOKUP($A145,[1]Payoffs!$A:$AB,19,FALSE),0),2)</f>
        <v>0</v>
      </c>
      <c r="AL145" s="11">
        <v>0</v>
      </c>
      <c r="AM145" s="11">
        <f>IF(AB145&lt;&gt;0,Y145+AC145-AF145+O145-AE145+AI145+AJ145-AK145+P145+AL145,O145+AC145+AI145+AJ145-AK145+P145+AL145)+_xlfn.IFNA(VLOOKUP(A145,[1]Payoffs!A:AB,28,FALSE),0)-AG145</f>
        <v>3273.57</v>
      </c>
      <c r="AN145" s="13">
        <v>45453</v>
      </c>
      <c r="AO145" t="s">
        <v>47</v>
      </c>
      <c r="AP145" s="9">
        <v>0</v>
      </c>
      <c r="AQ145" s="3">
        <v>0</v>
      </c>
      <c r="AR145" s="3">
        <v>0</v>
      </c>
    </row>
    <row r="146" spans="1:44" x14ac:dyDescent="0.25">
      <c r="A146" s="1">
        <v>131420</v>
      </c>
      <c r="B146" s="2">
        <v>45229</v>
      </c>
      <c r="C146" t="s">
        <v>194</v>
      </c>
      <c r="D146" t="s">
        <v>65</v>
      </c>
      <c r="E146" s="3">
        <v>471250</v>
      </c>
      <c r="F146" s="3">
        <v>120000</v>
      </c>
      <c r="G146" s="11">
        <v>0</v>
      </c>
      <c r="H146" s="2">
        <v>45100</v>
      </c>
      <c r="I146" s="2">
        <v>45148</v>
      </c>
      <c r="J146">
        <v>13</v>
      </c>
      <c r="K146" s="2">
        <v>45505</v>
      </c>
      <c r="L146" s="2">
        <v>45505</v>
      </c>
      <c r="M146" t="str">
        <f t="shared" si="16"/>
        <v>No</v>
      </c>
      <c r="N146">
        <f t="shared" si="17"/>
        <v>2</v>
      </c>
      <c r="O146" s="11">
        <v>0</v>
      </c>
      <c r="P146" s="11">
        <f>SUMIF([1]Payoffs!A:A,[1]Distribution!A147,[1]Payoffs!AA:AA)</f>
        <v>0</v>
      </c>
      <c r="R146" s="5">
        <v>0.115</v>
      </c>
      <c r="S146" s="5">
        <v>2.5000000000000001E-3</v>
      </c>
      <c r="T146" s="5">
        <v>2.5000000000000001E-3</v>
      </c>
      <c r="U146" s="6">
        <f t="shared" si="18"/>
        <v>0.11</v>
      </c>
      <c r="V146" s="9">
        <v>471250</v>
      </c>
      <c r="W146" s="12">
        <f>SUMIF('[1]Commitment Draws'!A:A,[1]Distribution!A147,'[1]Commitment Draws'!G:G)</f>
        <v>0</v>
      </c>
      <c r="X146" s="12">
        <f t="shared" si="19"/>
        <v>471250</v>
      </c>
      <c r="Y146" s="12">
        <v>4516.1499999999996</v>
      </c>
      <c r="Z146" s="12">
        <f t="shared" si="20"/>
        <v>4516.1499999999996</v>
      </c>
      <c r="AA146" s="7">
        <v>0</v>
      </c>
      <c r="AB146" s="11">
        <f>SUMIF('[1]Transaction Detail'!$D:$D,[1]Distribution!A147,'[1]Transaction Detail'!$H:$H)</f>
        <v>4516.1499999999996</v>
      </c>
      <c r="AC146" s="11">
        <f>SUMIF('[1]Transaction Detail'!$D:$D,[1]Distribution!A147,'[1]Transaction Detail'!$I:$I)</f>
        <v>0</v>
      </c>
      <c r="AD146" s="11">
        <f t="shared" si="21"/>
        <v>98.18</v>
      </c>
      <c r="AE146" s="11">
        <f t="shared" si="22"/>
        <v>98.18</v>
      </c>
      <c r="AF146" s="11">
        <f t="shared" si="23"/>
        <v>98.18</v>
      </c>
      <c r="AG146" s="11">
        <f>SUMIF('[1]Servicing Advances - Active'!A:A,[1]Distribution!A147,'[1]Servicing Advances - Active'!B:B)</f>
        <v>0</v>
      </c>
      <c r="AH146" s="2" t="str">
        <f>_xlfn.IFNA(VLOOKUP(A146,[1]Payoffs!A:AB,22,FALSE),"")</f>
        <v/>
      </c>
      <c r="AI146" s="11">
        <f>_xlfn.IFNA(VLOOKUP($A146,[1]Payoffs!$A:$AB,23,FALSE),0)</f>
        <v>0</v>
      </c>
      <c r="AJ146" s="11">
        <f>_xlfn.IFNA(VLOOKUP($A146,[1]Payoffs!$A:$AB,24,FALSE),0)</f>
        <v>0</v>
      </c>
      <c r="AK146" s="11">
        <f>ROUND(_xlfn.IFNA(VLOOKUP($A146,[1]Payoffs!$A:$AB,19,FALSE),0),2)</f>
        <v>0</v>
      </c>
      <c r="AL146" s="11">
        <v>0</v>
      </c>
      <c r="AM146" s="11">
        <f>IF(AB146&lt;&gt;0,Y146+AC146-AF146+O146-AE146+AI146+AJ146-AK146+P146+AL146,O146+AC146+AI146+AJ146-AK146+P146+AL146)+_xlfn.IFNA(VLOOKUP(A146,[1]Payoffs!A:AB,28,FALSE),0)-AG146</f>
        <v>4319.7899999999991</v>
      </c>
      <c r="AN146" s="13">
        <v>45453</v>
      </c>
      <c r="AO146" t="s">
        <v>47</v>
      </c>
      <c r="AP146" s="9">
        <v>0</v>
      </c>
      <c r="AQ146" s="3">
        <v>0</v>
      </c>
      <c r="AR146" s="3">
        <v>0</v>
      </c>
    </row>
    <row r="147" spans="1:44" x14ac:dyDescent="0.25">
      <c r="A147" s="1">
        <v>131422</v>
      </c>
      <c r="B147" s="2">
        <v>45229</v>
      </c>
      <c r="C147" t="s">
        <v>195</v>
      </c>
      <c r="D147" t="s">
        <v>65</v>
      </c>
      <c r="E147" s="3">
        <v>204750</v>
      </c>
      <c r="F147" s="3">
        <v>105000</v>
      </c>
      <c r="G147" s="11">
        <v>50500</v>
      </c>
      <c r="H147" s="2">
        <v>45103</v>
      </c>
      <c r="I147" s="2">
        <v>45148</v>
      </c>
      <c r="J147">
        <v>13</v>
      </c>
      <c r="K147" s="2">
        <v>45505</v>
      </c>
      <c r="L147" s="2">
        <v>45505</v>
      </c>
      <c r="M147" t="str">
        <f t="shared" si="16"/>
        <v>No</v>
      </c>
      <c r="N147">
        <f t="shared" si="17"/>
        <v>2</v>
      </c>
      <c r="O147" s="11">
        <v>0</v>
      </c>
      <c r="P147" s="11">
        <f>SUMIF([1]Payoffs!A:A,[1]Distribution!A148,[1]Payoffs!AA:AA)</f>
        <v>0</v>
      </c>
      <c r="R147" s="5">
        <v>0.115</v>
      </c>
      <c r="S147" s="5">
        <v>2.5000000000000001E-3</v>
      </c>
      <c r="T147" s="5">
        <v>2.5000000000000001E-3</v>
      </c>
      <c r="U147" s="6">
        <f t="shared" si="18"/>
        <v>0.11</v>
      </c>
      <c r="V147" s="9">
        <v>154250</v>
      </c>
      <c r="W147" s="12">
        <f>SUMIF('[1]Commitment Draws'!A:A,[1]Distribution!A148,'[1]Commitment Draws'!G:G)</f>
        <v>0</v>
      </c>
      <c r="X147" s="12">
        <f t="shared" si="19"/>
        <v>154250</v>
      </c>
      <c r="Y147" s="12">
        <v>1478.23</v>
      </c>
      <c r="Z147" s="12">
        <f t="shared" si="20"/>
        <v>1478.23</v>
      </c>
      <c r="AA147" s="7">
        <v>0</v>
      </c>
      <c r="AB147" s="11">
        <f>SUMIF('[1]Transaction Detail'!$D:$D,[1]Distribution!A148,'[1]Transaction Detail'!$H:$H)</f>
        <v>1478.23</v>
      </c>
      <c r="AC147" s="11">
        <f>SUMIF('[1]Transaction Detail'!$D:$D,[1]Distribution!A148,'[1]Transaction Detail'!$I:$I)</f>
        <v>0</v>
      </c>
      <c r="AD147" s="11">
        <f t="shared" si="21"/>
        <v>32.14</v>
      </c>
      <c r="AE147" s="11">
        <f t="shared" si="22"/>
        <v>32.14</v>
      </c>
      <c r="AF147" s="11">
        <f t="shared" si="23"/>
        <v>32.14</v>
      </c>
      <c r="AG147" s="11">
        <f>SUMIF('[1]Servicing Advances - Active'!A:A,[1]Distribution!A148,'[1]Servicing Advances - Active'!B:B)</f>
        <v>0</v>
      </c>
      <c r="AH147" s="2" t="str">
        <f>_xlfn.IFNA(VLOOKUP(A147,[1]Payoffs!A:AB,22,FALSE),"")</f>
        <v/>
      </c>
      <c r="AI147" s="11">
        <f>_xlfn.IFNA(VLOOKUP($A147,[1]Payoffs!$A:$AB,23,FALSE),0)</f>
        <v>0</v>
      </c>
      <c r="AJ147" s="11">
        <f>_xlfn.IFNA(VLOOKUP($A147,[1]Payoffs!$A:$AB,24,FALSE),0)</f>
        <v>0</v>
      </c>
      <c r="AK147" s="11">
        <f>ROUND(_xlfn.IFNA(VLOOKUP($A147,[1]Payoffs!$A:$AB,19,FALSE),0),2)</f>
        <v>0</v>
      </c>
      <c r="AL147" s="11">
        <v>0</v>
      </c>
      <c r="AM147" s="11">
        <f>IF(AB147&lt;&gt;0,Y147+AC147-AF147+O147-AE147+AI147+AJ147-AK147+P147+AL147,O147+AC147+AI147+AJ147-AK147+P147+AL147)+_xlfn.IFNA(VLOOKUP(A147,[1]Payoffs!A:AB,28,FALSE),0)-AG147</f>
        <v>1413.9499999999998</v>
      </c>
      <c r="AN147" s="13">
        <v>45453</v>
      </c>
      <c r="AO147" t="s">
        <v>47</v>
      </c>
      <c r="AP147" s="9">
        <v>0</v>
      </c>
      <c r="AQ147" s="3">
        <v>0</v>
      </c>
      <c r="AR147" s="3">
        <v>0</v>
      </c>
    </row>
    <row r="148" spans="1:44" x14ac:dyDescent="0.25">
      <c r="A148" s="1">
        <v>130144</v>
      </c>
      <c r="B148" s="2">
        <v>45229</v>
      </c>
      <c r="C148" t="s">
        <v>183</v>
      </c>
      <c r="D148" t="s">
        <v>62</v>
      </c>
      <c r="E148" s="3">
        <v>9494307</v>
      </c>
      <c r="F148" s="3">
        <v>3005900</v>
      </c>
      <c r="G148" s="11">
        <v>1153220</v>
      </c>
      <c r="H148" s="2">
        <v>45077</v>
      </c>
      <c r="I148" s="2">
        <v>45148</v>
      </c>
      <c r="J148">
        <v>24</v>
      </c>
      <c r="K148" s="2">
        <v>45809</v>
      </c>
      <c r="L148" s="2">
        <v>45809</v>
      </c>
      <c r="M148" t="str">
        <f t="shared" si="16"/>
        <v>No</v>
      </c>
      <c r="N148">
        <f t="shared" si="17"/>
        <v>12</v>
      </c>
      <c r="O148" s="11">
        <v>0</v>
      </c>
      <c r="P148" s="11">
        <f>SUMIF([1]Payoffs!A:A,[1]Distribution!A149,[1]Payoffs!AA:AA)</f>
        <v>0</v>
      </c>
      <c r="R148" s="5">
        <v>9.3000000000000013E-2</v>
      </c>
      <c r="S148" s="5">
        <v>2.5000000000000001E-3</v>
      </c>
      <c r="T148" s="5">
        <v>2.5000000000000001E-3</v>
      </c>
      <c r="U148" s="6">
        <f t="shared" si="18"/>
        <v>8.8000000000000009E-2</v>
      </c>
      <c r="V148" s="9">
        <v>8274087</v>
      </c>
      <c r="W148" s="12">
        <f>SUMIF('[1]Commitment Draws'!A:A,[1]Distribution!A149,'[1]Commitment Draws'!G:G)</f>
        <v>67000</v>
      </c>
      <c r="X148" s="12">
        <f t="shared" si="19"/>
        <v>8341087</v>
      </c>
      <c r="Y148" s="12">
        <v>64124.17</v>
      </c>
      <c r="Z148" s="12">
        <f t="shared" si="20"/>
        <v>64124.17</v>
      </c>
      <c r="AA148" s="7">
        <v>0</v>
      </c>
      <c r="AB148" s="11">
        <f>SUMIF('[1]Transaction Detail'!$D:$D,[1]Distribution!A149,'[1]Transaction Detail'!$H:$H)</f>
        <v>64124.17</v>
      </c>
      <c r="AC148" s="11">
        <f>SUMIF('[1]Transaction Detail'!$D:$D,[1]Distribution!A149,'[1]Transaction Detail'!$I:$I)</f>
        <v>0</v>
      </c>
      <c r="AD148" s="11">
        <f t="shared" si="21"/>
        <v>1723.77</v>
      </c>
      <c r="AE148" s="11">
        <f t="shared" si="22"/>
        <v>1723.77</v>
      </c>
      <c r="AF148" s="11">
        <f t="shared" si="23"/>
        <v>1723.77</v>
      </c>
      <c r="AG148" s="11">
        <f>SUMIF('[1]Servicing Advances - Active'!A:A,[1]Distribution!A149,'[1]Servicing Advances - Active'!B:B)</f>
        <v>-9180.33</v>
      </c>
      <c r="AH148" s="2" t="str">
        <f>_xlfn.IFNA(VLOOKUP(A148,[1]Payoffs!A:AB,22,FALSE),"")</f>
        <v/>
      </c>
      <c r="AI148" s="11">
        <f>_xlfn.IFNA(VLOOKUP($A148,[1]Payoffs!$A:$AB,23,FALSE),0)</f>
        <v>0</v>
      </c>
      <c r="AJ148" s="11">
        <f>_xlfn.IFNA(VLOOKUP($A148,[1]Payoffs!$A:$AB,24,FALSE),0)</f>
        <v>0</v>
      </c>
      <c r="AK148" s="11">
        <f>ROUND(_xlfn.IFNA(VLOOKUP($A148,[1]Payoffs!$A:$AB,19,FALSE),0),2)</f>
        <v>0</v>
      </c>
      <c r="AL148" s="11">
        <v>0</v>
      </c>
      <c r="AM148" s="11">
        <f>IF(AB148&lt;&gt;0,Y148+AC148-AF148+O148-AE148+AI148+AJ148-AK148+P148+AL148,O148+AC148+AI148+AJ148-AK148+P148+AL148)+_xlfn.IFNA(VLOOKUP(A148,[1]Payoffs!A:AB,28,FALSE),0)-AG148</f>
        <v>69856.960000000006</v>
      </c>
      <c r="AN148" s="13">
        <v>45453</v>
      </c>
      <c r="AO148" t="s">
        <v>47</v>
      </c>
      <c r="AP148" s="9">
        <v>0</v>
      </c>
      <c r="AQ148" s="3">
        <v>0</v>
      </c>
      <c r="AR148" s="3">
        <v>0</v>
      </c>
    </row>
    <row r="149" spans="1:44" x14ac:dyDescent="0.25">
      <c r="A149" s="1">
        <v>124239</v>
      </c>
      <c r="B149" s="2">
        <v>45229</v>
      </c>
      <c r="C149" t="s">
        <v>196</v>
      </c>
      <c r="D149" t="s">
        <v>49</v>
      </c>
      <c r="E149" s="3">
        <v>1889500</v>
      </c>
      <c r="F149" s="3">
        <v>1304500</v>
      </c>
      <c r="G149" s="11">
        <v>602600</v>
      </c>
      <c r="H149" s="2">
        <v>44771</v>
      </c>
      <c r="I149" s="2">
        <v>44844</v>
      </c>
      <c r="J149">
        <v>19</v>
      </c>
      <c r="K149" s="2">
        <v>45444</v>
      </c>
      <c r="L149" s="2">
        <v>45352</v>
      </c>
      <c r="M149" t="str">
        <f t="shared" si="16"/>
        <v>Yes</v>
      </c>
      <c r="N149">
        <f t="shared" si="17"/>
        <v>0</v>
      </c>
      <c r="O149" s="11">
        <v>0</v>
      </c>
      <c r="P149" s="11">
        <f>SUMIF([1]Payoffs!A:A,[1]Distribution!A150,[1]Payoffs!AA:AA)</f>
        <v>0</v>
      </c>
      <c r="R149" s="5">
        <v>8.8999999999999996E-2</v>
      </c>
      <c r="S149" s="5">
        <v>2.5000000000000001E-3</v>
      </c>
      <c r="T149" s="5">
        <v>2.5000000000000001E-3</v>
      </c>
      <c r="U149" s="6">
        <f t="shared" si="18"/>
        <v>8.3999999999999991E-2</v>
      </c>
      <c r="V149" s="9">
        <v>1260500</v>
      </c>
      <c r="W149" s="12">
        <f>SUMIF('[1]Commitment Draws'!A:A,[1]Distribution!A150,'[1]Commitment Draws'!G:G)</f>
        <v>26400</v>
      </c>
      <c r="X149" s="12">
        <f t="shared" si="19"/>
        <v>1286900</v>
      </c>
      <c r="Y149" s="12">
        <v>9443</v>
      </c>
      <c r="Z149" s="12">
        <f t="shared" si="20"/>
        <v>9443</v>
      </c>
      <c r="AA149" s="7">
        <v>0</v>
      </c>
      <c r="AB149" s="11">
        <f>SUMIF('[1]Transaction Detail'!$D:$D,[1]Distribution!A150,'[1]Transaction Detail'!$H:$H)</f>
        <v>9443</v>
      </c>
      <c r="AC149" s="11">
        <f>SUMIF('[1]Transaction Detail'!$D:$D,[1]Distribution!A150,'[1]Transaction Detail'!$I:$I)</f>
        <v>0</v>
      </c>
      <c r="AD149" s="11">
        <f t="shared" si="21"/>
        <v>265.25</v>
      </c>
      <c r="AE149" s="11">
        <f t="shared" si="22"/>
        <v>265.25</v>
      </c>
      <c r="AF149" s="11">
        <f t="shared" si="23"/>
        <v>265.25</v>
      </c>
      <c r="AG149" s="11">
        <f>SUMIF('[1]Servicing Advances - Active'!A:A,[1]Distribution!A150,'[1]Servicing Advances - Active'!B:B)</f>
        <v>0</v>
      </c>
      <c r="AH149" s="2" t="str">
        <f>_xlfn.IFNA(VLOOKUP(A149,[1]Payoffs!A:AB,22,FALSE),"")</f>
        <v/>
      </c>
      <c r="AI149" s="11">
        <f>_xlfn.IFNA(VLOOKUP($A149,[1]Payoffs!$A:$AB,23,FALSE),0)</f>
        <v>0</v>
      </c>
      <c r="AJ149" s="11">
        <f>_xlfn.IFNA(VLOOKUP($A149,[1]Payoffs!$A:$AB,24,FALSE),0)</f>
        <v>0</v>
      </c>
      <c r="AK149" s="11">
        <f>ROUND(_xlfn.IFNA(VLOOKUP($A149,[1]Payoffs!$A:$AB,19,FALSE),0),2)</f>
        <v>0</v>
      </c>
      <c r="AL149" s="11">
        <v>0</v>
      </c>
      <c r="AM149" s="11">
        <f>IF(AB149&lt;&gt;0,Y149+AC149-AF149+O149-AE149+AI149+AJ149-AK149+P149+AL149,O149+AC149+AI149+AJ149-AK149+P149+AL149)+_xlfn.IFNA(VLOOKUP(A149,[1]Payoffs!A:AB,28,FALSE),0)-AG149</f>
        <v>8912.5</v>
      </c>
      <c r="AN149" s="13">
        <v>45453</v>
      </c>
      <c r="AO149" t="s">
        <v>47</v>
      </c>
      <c r="AP149" s="9">
        <v>0</v>
      </c>
      <c r="AQ149" s="3">
        <v>0</v>
      </c>
      <c r="AR149" s="3">
        <v>0</v>
      </c>
    </row>
    <row r="150" spans="1:44" x14ac:dyDescent="0.25">
      <c r="A150" s="1">
        <v>124902</v>
      </c>
      <c r="B150" s="2">
        <v>45229</v>
      </c>
      <c r="C150" t="s">
        <v>60</v>
      </c>
      <c r="D150" t="s">
        <v>71</v>
      </c>
      <c r="E150" s="3">
        <v>893300</v>
      </c>
      <c r="F150" s="3">
        <v>0</v>
      </c>
      <c r="G150" s="11">
        <v>0</v>
      </c>
      <c r="H150" s="2">
        <v>44799</v>
      </c>
      <c r="I150" s="2">
        <v>44844</v>
      </c>
      <c r="J150">
        <v>24</v>
      </c>
      <c r="K150" s="2">
        <v>45536</v>
      </c>
      <c r="L150" s="2">
        <v>45536</v>
      </c>
      <c r="M150" t="str">
        <f t="shared" si="16"/>
        <v>No</v>
      </c>
      <c r="N150">
        <f t="shared" si="17"/>
        <v>3</v>
      </c>
      <c r="O150" s="11">
        <v>0</v>
      </c>
      <c r="P150" s="11">
        <f>SUMIF([1]Payoffs!A:A,[1]Distribution!A151,[1]Payoffs!AA:AA)</f>
        <v>0</v>
      </c>
      <c r="R150" s="5">
        <v>7.9500000000000001E-2</v>
      </c>
      <c r="S150" s="5">
        <v>2.5000000000000001E-3</v>
      </c>
      <c r="T150" s="5">
        <v>2.5000000000000001E-3</v>
      </c>
      <c r="U150" s="6">
        <f t="shared" si="18"/>
        <v>7.4499999999999997E-2</v>
      </c>
      <c r="V150" s="9">
        <v>701192.5</v>
      </c>
      <c r="W150" s="12">
        <f>SUMIF('[1]Commitment Draws'!A:A,[1]Distribution!A151,'[1]Commitment Draws'!G:G)</f>
        <v>0</v>
      </c>
      <c r="X150" s="12">
        <f t="shared" si="19"/>
        <v>701192.5</v>
      </c>
      <c r="Y150" s="12">
        <v>4645.3999999999996</v>
      </c>
      <c r="Z150" s="12">
        <f t="shared" si="20"/>
        <v>4645.3999999999996</v>
      </c>
      <c r="AA150" s="7">
        <v>0</v>
      </c>
      <c r="AB150" s="11">
        <f>SUMIF('[1]Transaction Detail'!$D:$D,[1]Distribution!A151,'[1]Transaction Detail'!$H:$H)</f>
        <v>4645.3999999999996</v>
      </c>
      <c r="AC150" s="11">
        <f>SUMIF('[1]Transaction Detail'!$D:$D,[1]Distribution!A151,'[1]Transaction Detail'!$I:$I)</f>
        <v>0</v>
      </c>
      <c r="AD150" s="11">
        <f t="shared" si="21"/>
        <v>146.08000000000001</v>
      </c>
      <c r="AE150" s="11">
        <f t="shared" si="22"/>
        <v>146.08000000000001</v>
      </c>
      <c r="AF150" s="11">
        <f t="shared" si="23"/>
        <v>146.08000000000001</v>
      </c>
      <c r="AG150" s="11">
        <f>SUMIF('[1]Servicing Advances - Active'!A:A,[1]Distribution!A151,'[1]Servicing Advances - Active'!B:B)</f>
        <v>0</v>
      </c>
      <c r="AH150" s="2" t="str">
        <f>_xlfn.IFNA(VLOOKUP(A150,[1]Payoffs!A:AB,22,FALSE),"")</f>
        <v/>
      </c>
      <c r="AI150" s="11">
        <f>_xlfn.IFNA(VLOOKUP($A150,[1]Payoffs!$A:$AB,23,FALSE),0)</f>
        <v>0</v>
      </c>
      <c r="AJ150" s="11">
        <f>_xlfn.IFNA(VLOOKUP($A150,[1]Payoffs!$A:$AB,24,FALSE),0)</f>
        <v>0</v>
      </c>
      <c r="AK150" s="11">
        <f>ROUND(_xlfn.IFNA(VLOOKUP($A150,[1]Payoffs!$A:$AB,19,FALSE),0),2)</f>
        <v>0</v>
      </c>
      <c r="AL150" s="11">
        <v>0</v>
      </c>
      <c r="AM150" s="11">
        <f>IF(AB150&lt;&gt;0,Y150+AC150-AF150+O150-AE150+AI150+AJ150-AK150+P150+AL150,O150+AC150+AI150+AJ150-AK150+P150+AL150)+_xlfn.IFNA(VLOOKUP(A150,[1]Payoffs!A:AB,28,FALSE),0)-AG150</f>
        <v>4353.24</v>
      </c>
      <c r="AN150" s="13">
        <v>45453</v>
      </c>
      <c r="AO150" t="s">
        <v>47</v>
      </c>
      <c r="AP150" s="9">
        <v>0</v>
      </c>
      <c r="AQ150" s="3">
        <v>0</v>
      </c>
      <c r="AR150" s="3">
        <v>0</v>
      </c>
    </row>
    <row r="151" spans="1:44" x14ac:dyDescent="0.25">
      <c r="A151" s="1">
        <v>125521</v>
      </c>
      <c r="B151" s="2">
        <v>45229</v>
      </c>
      <c r="C151" t="s">
        <v>197</v>
      </c>
      <c r="D151" t="s">
        <v>65</v>
      </c>
      <c r="E151" s="11">
        <v>498750</v>
      </c>
      <c r="F151" s="11">
        <v>222200</v>
      </c>
      <c r="G151" s="11">
        <v>40825</v>
      </c>
      <c r="H151" s="2">
        <v>44819</v>
      </c>
      <c r="I151" s="2">
        <v>44875</v>
      </c>
      <c r="J151">
        <v>13</v>
      </c>
      <c r="K151" s="2">
        <v>45413</v>
      </c>
      <c r="L151" s="2">
        <v>45231</v>
      </c>
      <c r="M151" t="str">
        <f t="shared" si="16"/>
        <v>Yes</v>
      </c>
      <c r="N151">
        <f t="shared" si="17"/>
        <v>0</v>
      </c>
      <c r="O151" s="11">
        <v>0</v>
      </c>
      <c r="P151" s="11">
        <f>SUMIF([1]Payoffs!A:A,[1]Distribution!A152,[1]Payoffs!AA:AA)</f>
        <v>0</v>
      </c>
      <c r="R151" s="5">
        <v>9.1999999999999998E-2</v>
      </c>
      <c r="S151" s="5">
        <v>2.5000000000000001E-3</v>
      </c>
      <c r="T151" s="5">
        <v>2.5000000000000001E-3</v>
      </c>
      <c r="U151" s="6">
        <f t="shared" si="18"/>
        <v>8.6999999999999994E-2</v>
      </c>
      <c r="V151" s="9">
        <v>457925</v>
      </c>
      <c r="W151" s="12">
        <f>SUMIF('[1]Commitment Draws'!A:A,[1]Distribution!A152,'[1]Commitment Draws'!G:G)</f>
        <v>0</v>
      </c>
      <c r="X151" s="12">
        <f t="shared" si="19"/>
        <v>457925</v>
      </c>
      <c r="Y151" s="12">
        <v>0</v>
      </c>
      <c r="Z151" s="12">
        <f t="shared" si="20"/>
        <v>0</v>
      </c>
      <c r="AA151" s="12">
        <v>0</v>
      </c>
      <c r="AB151" s="11">
        <f>SUMIF('[1]Transaction Detail'!$D:$D,[1]Distribution!A152,'[1]Transaction Detail'!$H:$H)</f>
        <v>0</v>
      </c>
      <c r="AC151" s="11">
        <f>SUMIF('[1]Transaction Detail'!$D:$D,[1]Distribution!A152,'[1]Transaction Detail'!$I:$I)</f>
        <v>0</v>
      </c>
      <c r="AD151" s="11">
        <f t="shared" si="21"/>
        <v>0</v>
      </c>
      <c r="AE151" s="11">
        <f t="shared" si="22"/>
        <v>0</v>
      </c>
      <c r="AF151" s="11">
        <f t="shared" si="23"/>
        <v>0</v>
      </c>
      <c r="AG151" s="11">
        <f>SUMIF('[1]Servicing Advances - Active'!A:A,[1]Distribution!A152,'[1]Servicing Advances - Active'!B:B)</f>
        <v>0</v>
      </c>
      <c r="AH151" s="2" t="str">
        <f>_xlfn.IFNA(VLOOKUP(A151,[1]Payoffs!A:AB,22,FALSE),"")</f>
        <v/>
      </c>
      <c r="AI151" s="11">
        <f>_xlfn.IFNA(VLOOKUP($A151,[1]Payoffs!$A:$AB,23,FALSE),0)</f>
        <v>0</v>
      </c>
      <c r="AJ151" s="11">
        <f>_xlfn.IFNA(VLOOKUP($A151,[1]Payoffs!$A:$AB,24,FALSE),0)</f>
        <v>0</v>
      </c>
      <c r="AK151" s="11">
        <f>ROUND(_xlfn.IFNA(VLOOKUP($A151,[1]Payoffs!$A:$AB,19,FALSE),0),2)</f>
        <v>0</v>
      </c>
      <c r="AL151" s="11">
        <v>0</v>
      </c>
      <c r="AM151" s="11">
        <f>IF(AB151&lt;&gt;0,Y151+AC151-AF151+O151-AE151+AI151+AJ151-AK151+P151+AL151,O151+AC151+AI151+AJ151-AK151+P151+AL151)+_xlfn.IFNA(VLOOKUP(A151,[1]Payoffs!A:AB,28,FALSE),0)-AG151</f>
        <v>0</v>
      </c>
      <c r="AN151" s="13">
        <v>45422</v>
      </c>
      <c r="AO151" t="s">
        <v>47</v>
      </c>
      <c r="AP151" s="9">
        <v>0</v>
      </c>
      <c r="AQ151" s="11">
        <v>0</v>
      </c>
      <c r="AR151" s="11">
        <v>0</v>
      </c>
    </row>
    <row r="152" spans="1:44" x14ac:dyDescent="0.25">
      <c r="A152" s="1">
        <v>125536</v>
      </c>
      <c r="B152" s="2">
        <v>45229</v>
      </c>
      <c r="C152" t="s">
        <v>198</v>
      </c>
      <c r="D152" t="s">
        <v>65</v>
      </c>
      <c r="E152" s="11">
        <v>138750</v>
      </c>
      <c r="F152" s="11">
        <v>44924</v>
      </c>
      <c r="G152" s="11">
        <v>2608</v>
      </c>
      <c r="H152" s="2">
        <v>44825</v>
      </c>
      <c r="I152" s="2">
        <v>44875</v>
      </c>
      <c r="J152">
        <v>13</v>
      </c>
      <c r="K152" s="2">
        <v>45413</v>
      </c>
      <c r="L152" s="2">
        <v>45231</v>
      </c>
      <c r="M152" t="str">
        <f t="shared" si="16"/>
        <v>Yes</v>
      </c>
      <c r="N152">
        <f t="shared" si="17"/>
        <v>0</v>
      </c>
      <c r="O152" s="11">
        <v>0</v>
      </c>
      <c r="P152" s="11">
        <f>SUMIF([1]Payoffs!A:A,[1]Distribution!A153,[1]Payoffs!AA:AA)</f>
        <v>0</v>
      </c>
      <c r="R152" s="5">
        <v>9.0999999999999998E-2</v>
      </c>
      <c r="S152" s="5">
        <v>2.5000000000000001E-3</v>
      </c>
      <c r="T152" s="5">
        <v>2.5000000000000001E-3</v>
      </c>
      <c r="U152" s="6">
        <f t="shared" si="18"/>
        <v>8.5999999999999993E-2</v>
      </c>
      <c r="V152" s="9">
        <v>136142</v>
      </c>
      <c r="W152" s="12">
        <f>SUMIF('[1]Commitment Draws'!A:A,[1]Distribution!A153,'[1]Commitment Draws'!G:G)</f>
        <v>0</v>
      </c>
      <c r="X152" s="12">
        <f t="shared" si="19"/>
        <v>136142</v>
      </c>
      <c r="Y152" s="12">
        <v>0</v>
      </c>
      <c r="Z152" s="12">
        <f t="shared" si="20"/>
        <v>0</v>
      </c>
      <c r="AA152" s="12">
        <v>0</v>
      </c>
      <c r="AB152" s="11">
        <f>SUMIF('[1]Transaction Detail'!$D:$D,[1]Distribution!A153,'[1]Transaction Detail'!$H:$H)</f>
        <v>0</v>
      </c>
      <c r="AC152" s="11">
        <f>SUMIF('[1]Transaction Detail'!$D:$D,[1]Distribution!A153,'[1]Transaction Detail'!$I:$I)</f>
        <v>0</v>
      </c>
      <c r="AD152" s="11">
        <f t="shared" si="21"/>
        <v>0</v>
      </c>
      <c r="AE152" s="11">
        <f t="shared" si="22"/>
        <v>0</v>
      </c>
      <c r="AF152" s="11">
        <f t="shared" si="23"/>
        <v>0</v>
      </c>
      <c r="AG152" s="11">
        <f>SUMIF('[1]Servicing Advances - Active'!A:A,[1]Distribution!A153,'[1]Servicing Advances - Active'!B:B)</f>
        <v>0</v>
      </c>
      <c r="AH152" s="2" t="str">
        <f>_xlfn.IFNA(VLOOKUP(A152,[1]Payoffs!A:AB,22,FALSE),"")</f>
        <v/>
      </c>
      <c r="AI152" s="11">
        <f>_xlfn.IFNA(VLOOKUP($A152,[1]Payoffs!$A:$AB,23,FALSE),0)</f>
        <v>0</v>
      </c>
      <c r="AJ152" s="11">
        <f>_xlfn.IFNA(VLOOKUP($A152,[1]Payoffs!$A:$AB,24,FALSE),0)</f>
        <v>0</v>
      </c>
      <c r="AK152" s="11">
        <f>ROUND(_xlfn.IFNA(VLOOKUP($A152,[1]Payoffs!$A:$AB,19,FALSE),0),2)</f>
        <v>0</v>
      </c>
      <c r="AL152" s="11">
        <v>0</v>
      </c>
      <c r="AM152" s="11">
        <f>IF(AB152&lt;&gt;0,Y152+AC152-AF152+O152-AE152+AI152+AJ152-AK152+P152+AL152,O152+AC152+AI152+AJ152-AK152+P152+AL152)+_xlfn.IFNA(VLOOKUP(A152,[1]Payoffs!A:AB,28,FALSE),0)-AG152</f>
        <v>0</v>
      </c>
      <c r="AN152" s="13">
        <v>45422</v>
      </c>
      <c r="AO152" t="s">
        <v>47</v>
      </c>
      <c r="AP152" s="9">
        <v>0</v>
      </c>
      <c r="AQ152" s="11">
        <v>0</v>
      </c>
      <c r="AR152" s="11">
        <v>0</v>
      </c>
    </row>
    <row r="153" spans="1:44" x14ac:dyDescent="0.25">
      <c r="A153" s="1">
        <v>126426</v>
      </c>
      <c r="B153" s="2">
        <v>45229</v>
      </c>
      <c r="C153" t="s">
        <v>199</v>
      </c>
      <c r="D153" t="s">
        <v>65</v>
      </c>
      <c r="E153" s="3">
        <v>144950</v>
      </c>
      <c r="F153" s="3">
        <v>117050</v>
      </c>
      <c r="G153" s="11">
        <v>0</v>
      </c>
      <c r="H153" s="2">
        <v>44869</v>
      </c>
      <c r="I153" s="2">
        <v>44936</v>
      </c>
      <c r="J153">
        <v>13</v>
      </c>
      <c r="K153" s="2">
        <v>45474</v>
      </c>
      <c r="L153" s="2">
        <v>45292</v>
      </c>
      <c r="M153" t="str">
        <f t="shared" si="16"/>
        <v>Yes</v>
      </c>
      <c r="N153">
        <f t="shared" si="17"/>
        <v>0</v>
      </c>
      <c r="O153" s="11">
        <v>0</v>
      </c>
      <c r="P153" s="11">
        <f>SUMIF([1]Payoffs!A:A,[1]Distribution!A154,[1]Payoffs!AA:AA)</f>
        <v>0</v>
      </c>
      <c r="R153" s="5">
        <v>0.1215</v>
      </c>
      <c r="S153" s="5">
        <v>2.5000000000000001E-3</v>
      </c>
      <c r="T153" s="5">
        <v>2.5000000000000001E-3</v>
      </c>
      <c r="U153" s="6">
        <f t="shared" si="18"/>
        <v>0.11649999999999999</v>
      </c>
      <c r="V153" s="9">
        <v>144950</v>
      </c>
      <c r="W153" s="12">
        <f>SUMIF('[1]Commitment Draws'!A:A,[1]Distribution!A154,'[1]Commitment Draws'!G:G)</f>
        <v>0</v>
      </c>
      <c r="X153" s="12">
        <f t="shared" si="19"/>
        <v>0</v>
      </c>
      <c r="Y153" s="12">
        <v>0</v>
      </c>
      <c r="Z153" s="12">
        <f t="shared" si="20"/>
        <v>0</v>
      </c>
      <c r="AA153" s="7">
        <v>0</v>
      </c>
      <c r="AB153" s="11">
        <f>SUMIF('[1]Transaction Detail'!$D:$D,[1]Distribution!A154,'[1]Transaction Detail'!$H:$H)</f>
        <v>0</v>
      </c>
      <c r="AC153" s="11">
        <f>SUMIF('[1]Transaction Detail'!$D:$D,[1]Distribution!A154,'[1]Transaction Detail'!$I:$I)</f>
        <v>0</v>
      </c>
      <c r="AD153" s="11">
        <f t="shared" si="21"/>
        <v>0</v>
      </c>
      <c r="AE153" s="11">
        <f t="shared" si="22"/>
        <v>0</v>
      </c>
      <c r="AF153" s="11">
        <f t="shared" si="23"/>
        <v>0</v>
      </c>
      <c r="AG153" s="11">
        <f>SUMIF('[1]Servicing Advances - Active'!A:A,[1]Distribution!A154,'[1]Servicing Advances - Active'!B:B)</f>
        <v>0</v>
      </c>
      <c r="AH153" s="2">
        <f>_xlfn.IFNA(VLOOKUP(A153,[1]Payoffs!A:AB,22,FALSE),"")</f>
        <v>45413</v>
      </c>
      <c r="AI153" s="11">
        <f>_xlfn.IFNA(VLOOKUP($A153,[1]Payoffs!$A:$AB,23,FALSE),0)</f>
        <v>144950</v>
      </c>
      <c r="AJ153" s="11">
        <f>_xlfn.IFNA(VLOOKUP($A153,[1]Payoffs!$A:$AB,24,FALSE),0)</f>
        <v>1516.5393750000001</v>
      </c>
      <c r="AK153" s="11">
        <f>ROUND(_xlfn.IFNA(VLOOKUP($A153,[1]Payoffs!$A:$AB,19,FALSE),0),2)</f>
        <v>62.41</v>
      </c>
      <c r="AL153" s="11">
        <v>0</v>
      </c>
      <c r="AM153" s="11">
        <f>IF(AB153&lt;&gt;0,Y153+AC153-AF153+O153-AE153+AI153+AJ153-AK153+P153+AL153,O153+AC153+AI153+AJ153-AK153+P153+AL153)+_xlfn.IFNA(VLOOKUP(A153,[1]Payoffs!A:AB,28,FALSE),0)-AG153</f>
        <v>146404.12937499999</v>
      </c>
      <c r="AN153" s="13" t="s">
        <v>52</v>
      </c>
      <c r="AO153" t="s">
        <v>53</v>
      </c>
      <c r="AP153" s="9">
        <v>0</v>
      </c>
      <c r="AQ153" s="3">
        <v>0</v>
      </c>
      <c r="AR153" s="3">
        <v>0</v>
      </c>
    </row>
    <row r="154" spans="1:44" x14ac:dyDescent="0.25">
      <c r="A154" s="14">
        <v>127703</v>
      </c>
      <c r="B154" s="2">
        <v>45229</v>
      </c>
      <c r="C154" t="s">
        <v>200</v>
      </c>
      <c r="D154" t="s">
        <v>71</v>
      </c>
      <c r="E154" s="3">
        <v>384000</v>
      </c>
      <c r="F154" s="3">
        <v>0</v>
      </c>
      <c r="G154" s="11">
        <v>0</v>
      </c>
      <c r="H154" s="2">
        <v>44924</v>
      </c>
      <c r="I154" s="2">
        <v>44967</v>
      </c>
      <c r="J154">
        <v>13</v>
      </c>
      <c r="K154" s="2">
        <v>45413</v>
      </c>
      <c r="L154" s="2">
        <v>45323</v>
      </c>
      <c r="M154" t="str">
        <f t="shared" si="16"/>
        <v>Yes</v>
      </c>
      <c r="N154">
        <f t="shared" si="17"/>
        <v>0</v>
      </c>
      <c r="O154" s="11">
        <v>4800</v>
      </c>
      <c r="P154" s="11">
        <f>SUMIF([1]Payoffs!A:A,[1]Distribution!A155,[1]Payoffs!AA:AA)</f>
        <v>4576</v>
      </c>
      <c r="Q154" s="4" t="s">
        <v>59</v>
      </c>
      <c r="R154" s="5">
        <v>0.115</v>
      </c>
      <c r="S154" s="5">
        <v>2.5000000000000001E-3</v>
      </c>
      <c r="T154" s="5">
        <v>2.5000000000000001E-3</v>
      </c>
      <c r="U154" s="6">
        <f t="shared" si="18"/>
        <v>0.11</v>
      </c>
      <c r="V154" s="9">
        <v>384000</v>
      </c>
      <c r="W154" s="12">
        <f>SUMIF('[1]Commitment Draws'!A:A,[1]Distribution!A155,'[1]Commitment Draws'!G:G)</f>
        <v>0</v>
      </c>
      <c r="X154" s="12">
        <f t="shared" si="19"/>
        <v>0</v>
      </c>
      <c r="Y154" s="12">
        <v>0</v>
      </c>
      <c r="Z154" s="12">
        <f t="shared" si="20"/>
        <v>0</v>
      </c>
      <c r="AA154" s="7">
        <v>0</v>
      </c>
      <c r="AB154" s="11">
        <f>SUMIF('[1]Transaction Detail'!$D:$D,[1]Distribution!A155,'[1]Transaction Detail'!$H:$H)</f>
        <v>0</v>
      </c>
      <c r="AC154" s="11">
        <f>SUMIF('[1]Transaction Detail'!$D:$D,[1]Distribution!A155,'[1]Transaction Detail'!$I:$I)</f>
        <v>0</v>
      </c>
      <c r="AD154" s="11">
        <f t="shared" si="21"/>
        <v>0</v>
      </c>
      <c r="AE154" s="11">
        <f t="shared" si="22"/>
        <v>0</v>
      </c>
      <c r="AF154" s="11">
        <f t="shared" si="23"/>
        <v>0</v>
      </c>
      <c r="AG154" s="11">
        <f>SUMIF('[1]Servicing Advances - Active'!A:A,[1]Distribution!A155,'[1]Servicing Advances - Active'!B:B)</f>
        <v>-3708.12</v>
      </c>
      <c r="AH154" s="2">
        <f>_xlfn.IFNA(VLOOKUP(A154,[1]Payoffs!A:AB,22,FALSE),"")</f>
        <v>45418</v>
      </c>
      <c r="AI154" s="11">
        <f>_xlfn.IFNA(VLOOKUP($A154,[1]Payoffs!$A:$AB,23,FALSE),0)</f>
        <v>384000</v>
      </c>
      <c r="AJ154" s="11">
        <f>_xlfn.IFNA(VLOOKUP($A154,[1]Payoffs!$A:$AB,24,FALSE),0)</f>
        <v>4416</v>
      </c>
      <c r="AK154" s="11">
        <f>ROUND(_xlfn.IFNA(VLOOKUP($A154,[1]Payoffs!$A:$AB,19,FALSE),0),2)</f>
        <v>192</v>
      </c>
      <c r="AL154" s="11">
        <v>0</v>
      </c>
      <c r="AM154" s="11">
        <f>IF(AB154&lt;&gt;0,Y154+AC154-AF154+O154-AE154+AI154+AJ154-AK154+P154+AL154,O154+AC154+AI154+AJ154-AK154+P154+AL154)+_xlfn.IFNA(VLOOKUP(A154,[1]Payoffs!A:AB,28,FALSE),0)-AG154</f>
        <v>401308.12</v>
      </c>
      <c r="AN154" s="13" t="s">
        <v>52</v>
      </c>
      <c r="AO154" t="s">
        <v>53</v>
      </c>
      <c r="AP154" s="9">
        <v>0</v>
      </c>
      <c r="AQ154" s="3">
        <v>0</v>
      </c>
      <c r="AR154" s="3">
        <v>0</v>
      </c>
    </row>
    <row r="155" spans="1:44" x14ac:dyDescent="0.25">
      <c r="A155" s="1">
        <v>127736</v>
      </c>
      <c r="B155" s="2">
        <v>45229</v>
      </c>
      <c r="C155" t="s">
        <v>201</v>
      </c>
      <c r="D155" t="s">
        <v>65</v>
      </c>
      <c r="E155" s="3">
        <v>255500</v>
      </c>
      <c r="F155" s="3">
        <v>79900</v>
      </c>
      <c r="G155" s="11">
        <v>31292.09</v>
      </c>
      <c r="H155" s="2">
        <v>44937</v>
      </c>
      <c r="I155" s="2">
        <v>45026</v>
      </c>
      <c r="J155">
        <v>13</v>
      </c>
      <c r="K155" s="2">
        <v>45536</v>
      </c>
      <c r="L155" s="2">
        <v>45352</v>
      </c>
      <c r="M155" t="str">
        <f t="shared" si="16"/>
        <v>Yes</v>
      </c>
      <c r="N155">
        <f t="shared" si="17"/>
        <v>3</v>
      </c>
      <c r="O155" s="11">
        <v>0</v>
      </c>
      <c r="P155" s="11">
        <f>SUMIF([1]Payoffs!A:A,[1]Distribution!A156,[1]Payoffs!AA:AA)</f>
        <v>0</v>
      </c>
      <c r="Q155" s="4" t="s">
        <v>59</v>
      </c>
      <c r="R155" s="5">
        <v>0.1135</v>
      </c>
      <c r="S155" s="5">
        <v>2.5000000000000001E-3</v>
      </c>
      <c r="T155" s="5">
        <v>2.5000000000000001E-3</v>
      </c>
      <c r="U155" s="6">
        <f t="shared" si="18"/>
        <v>0.1085</v>
      </c>
      <c r="V155" s="9">
        <v>224207.91</v>
      </c>
      <c r="W155" s="12">
        <f>SUMIF('[1]Commitment Draws'!A:A,[1]Distribution!A156,'[1]Commitment Draws'!G:G)</f>
        <v>0</v>
      </c>
      <c r="X155" s="12">
        <f t="shared" si="19"/>
        <v>224207.91</v>
      </c>
      <c r="Y155" s="12">
        <v>2120.63</v>
      </c>
      <c r="Z155" s="12">
        <f t="shared" si="20"/>
        <v>2120.63</v>
      </c>
      <c r="AA155" s="7">
        <v>0</v>
      </c>
      <c r="AB155" s="11">
        <f>SUMIF('[1]Transaction Detail'!$D:$D,[1]Distribution!A156,'[1]Transaction Detail'!$H:$H)</f>
        <v>2120.63</v>
      </c>
      <c r="AC155" s="11">
        <f>SUMIF('[1]Transaction Detail'!$D:$D,[1]Distribution!A156,'[1]Transaction Detail'!$I:$I)</f>
        <v>0</v>
      </c>
      <c r="AD155" s="11">
        <f t="shared" si="21"/>
        <v>46.71</v>
      </c>
      <c r="AE155" s="11">
        <f t="shared" si="22"/>
        <v>46.71</v>
      </c>
      <c r="AF155" s="11">
        <f t="shared" si="23"/>
        <v>46.71</v>
      </c>
      <c r="AG155" s="11">
        <f>SUMIF('[1]Servicing Advances - Active'!A:A,[1]Distribution!A156,'[1]Servicing Advances - Active'!B:B)</f>
        <v>20</v>
      </c>
      <c r="AH155" s="2" t="str">
        <f>_xlfn.IFNA(VLOOKUP(A155,[1]Payoffs!A:AB,22,FALSE),"")</f>
        <v/>
      </c>
      <c r="AI155" s="11">
        <f>_xlfn.IFNA(VLOOKUP($A155,[1]Payoffs!$A:$AB,23,FALSE),0)</f>
        <v>0</v>
      </c>
      <c r="AJ155" s="11">
        <f>_xlfn.IFNA(VLOOKUP($A155,[1]Payoffs!$A:$AB,24,FALSE),0)</f>
        <v>0</v>
      </c>
      <c r="AK155" s="11">
        <f>ROUND(_xlfn.IFNA(VLOOKUP($A155,[1]Payoffs!$A:$AB,19,FALSE),0),2)</f>
        <v>0</v>
      </c>
      <c r="AL155" s="11">
        <v>0</v>
      </c>
      <c r="AM155" s="11">
        <f>IF(AB155&lt;&gt;0,Y155+AC155-AF155+O155-AE155+AI155+AJ155-AK155+P155+AL155,O155+AC155+AI155+AJ155-AK155+P155+AL155)+_xlfn.IFNA(VLOOKUP(A155,[1]Payoffs!A:AB,28,FALSE),0)-AG155</f>
        <v>2007.21</v>
      </c>
      <c r="AN155" s="13">
        <v>45453</v>
      </c>
      <c r="AO155" t="s">
        <v>47</v>
      </c>
      <c r="AP155" s="9">
        <v>0</v>
      </c>
      <c r="AQ155" s="3">
        <v>0</v>
      </c>
      <c r="AR155" s="3">
        <v>0</v>
      </c>
    </row>
    <row r="156" spans="1:44" x14ac:dyDescent="0.25">
      <c r="A156" s="1">
        <v>127814</v>
      </c>
      <c r="B156" s="2">
        <v>45229</v>
      </c>
      <c r="C156" t="s">
        <v>202</v>
      </c>
      <c r="D156" t="s">
        <v>65</v>
      </c>
      <c r="E156" s="3">
        <v>1333500</v>
      </c>
      <c r="F156" s="3">
        <v>398500</v>
      </c>
      <c r="G156" s="11">
        <v>104750</v>
      </c>
      <c r="H156" s="2">
        <v>44936</v>
      </c>
      <c r="I156" s="2">
        <v>45026</v>
      </c>
      <c r="J156">
        <v>13</v>
      </c>
      <c r="K156" s="2">
        <v>45536</v>
      </c>
      <c r="L156" s="2">
        <v>45352</v>
      </c>
      <c r="M156" t="str">
        <f t="shared" si="16"/>
        <v>Yes</v>
      </c>
      <c r="N156">
        <f t="shared" si="17"/>
        <v>3</v>
      </c>
      <c r="O156" s="11">
        <v>0</v>
      </c>
      <c r="P156" s="11">
        <f>SUMIF([1]Payoffs!A:A,[1]Distribution!A157,[1]Payoffs!AA:AA)</f>
        <v>0</v>
      </c>
      <c r="Q156" s="4" t="s">
        <v>59</v>
      </c>
      <c r="R156" s="5">
        <v>0.11550000000000001</v>
      </c>
      <c r="S156" s="5">
        <v>2.5000000000000001E-3</v>
      </c>
      <c r="T156" s="5">
        <v>2.5000000000000001E-3</v>
      </c>
      <c r="U156" s="6">
        <f t="shared" si="18"/>
        <v>0.1105</v>
      </c>
      <c r="V156" s="9">
        <v>1228750</v>
      </c>
      <c r="W156" s="12">
        <f>SUMIF('[1]Commitment Draws'!A:A,[1]Distribution!A157,'[1]Commitment Draws'!G:G)</f>
        <v>0</v>
      </c>
      <c r="X156" s="12">
        <f t="shared" si="19"/>
        <v>1228750</v>
      </c>
      <c r="Y156" s="12">
        <v>11826.72</v>
      </c>
      <c r="Z156" s="12">
        <f t="shared" si="20"/>
        <v>11826.72</v>
      </c>
      <c r="AA156" s="7">
        <v>0</v>
      </c>
      <c r="AB156" s="11">
        <f>SUMIF('[1]Transaction Detail'!$D:$D,[1]Distribution!A157,'[1]Transaction Detail'!$H:$H)</f>
        <v>11826.72</v>
      </c>
      <c r="AC156" s="11">
        <f>SUMIF('[1]Transaction Detail'!$D:$D,[1]Distribution!A157,'[1]Transaction Detail'!$I:$I)</f>
        <v>0</v>
      </c>
      <c r="AD156" s="11">
        <f t="shared" si="21"/>
        <v>255.99</v>
      </c>
      <c r="AE156" s="11">
        <f t="shared" si="22"/>
        <v>255.99</v>
      </c>
      <c r="AF156" s="11">
        <f t="shared" si="23"/>
        <v>255.99</v>
      </c>
      <c r="AG156" s="11">
        <f>SUMIF('[1]Servicing Advances - Active'!A:A,[1]Distribution!A157,'[1]Servicing Advances - Active'!B:B)</f>
        <v>0</v>
      </c>
      <c r="AH156" s="2" t="str">
        <f>_xlfn.IFNA(VLOOKUP(A156,[1]Payoffs!A:AB,22,FALSE),"")</f>
        <v/>
      </c>
      <c r="AI156" s="11">
        <f>_xlfn.IFNA(VLOOKUP($A156,[1]Payoffs!$A:$AB,23,FALSE),0)</f>
        <v>0</v>
      </c>
      <c r="AJ156" s="11">
        <f>_xlfn.IFNA(VLOOKUP($A156,[1]Payoffs!$A:$AB,24,FALSE),0)</f>
        <v>0</v>
      </c>
      <c r="AK156" s="11">
        <f>ROUND(_xlfn.IFNA(VLOOKUP($A156,[1]Payoffs!$A:$AB,19,FALSE),0),2)</f>
        <v>0</v>
      </c>
      <c r="AL156" s="11">
        <v>0</v>
      </c>
      <c r="AM156" s="11">
        <f>IF(AB156&lt;&gt;0,Y156+AC156-AF156+O156-AE156+AI156+AJ156-AK156+P156+AL156,O156+AC156+AI156+AJ156-AK156+P156+AL156)+_xlfn.IFNA(VLOOKUP(A156,[1]Payoffs!A:AB,28,FALSE),0)-AG156</f>
        <v>11314.74</v>
      </c>
      <c r="AN156" s="13">
        <v>45453</v>
      </c>
      <c r="AO156" t="s">
        <v>47</v>
      </c>
      <c r="AP156" s="9">
        <v>0</v>
      </c>
      <c r="AQ156" s="3">
        <v>0</v>
      </c>
      <c r="AR156" s="3">
        <v>0</v>
      </c>
    </row>
    <row r="157" spans="1:44" x14ac:dyDescent="0.25">
      <c r="A157" s="14">
        <v>127872</v>
      </c>
      <c r="B157" s="2">
        <v>45229</v>
      </c>
      <c r="C157" t="s">
        <v>203</v>
      </c>
      <c r="D157" t="s">
        <v>71</v>
      </c>
      <c r="E157" s="3">
        <v>109200</v>
      </c>
      <c r="F157" s="3">
        <v>0</v>
      </c>
      <c r="G157" s="11">
        <v>0</v>
      </c>
      <c r="H157" s="2">
        <v>44939</v>
      </c>
      <c r="I157" s="2">
        <v>45026</v>
      </c>
      <c r="J157">
        <v>13</v>
      </c>
      <c r="K157" s="2">
        <v>45444</v>
      </c>
      <c r="L157" s="2">
        <v>45352</v>
      </c>
      <c r="M157" t="str">
        <f t="shared" si="16"/>
        <v>Yes</v>
      </c>
      <c r="N157">
        <f t="shared" si="17"/>
        <v>1</v>
      </c>
      <c r="O157" s="11">
        <v>0</v>
      </c>
      <c r="P157" s="11">
        <f>SUMIF([1]Payoffs!A:A,[1]Distribution!A158,[1]Payoffs!AA:AA)</f>
        <v>0</v>
      </c>
      <c r="R157" s="5">
        <v>0.1085</v>
      </c>
      <c r="S157" s="5">
        <v>2.5000000000000001E-3</v>
      </c>
      <c r="T157" s="5">
        <v>2.5000000000000001E-3</v>
      </c>
      <c r="U157" s="6">
        <f t="shared" si="18"/>
        <v>0.10349999999999999</v>
      </c>
      <c r="V157" s="9">
        <v>109200</v>
      </c>
      <c r="W157" s="12">
        <f>SUMIF('[1]Commitment Draws'!A:A,[1]Distribution!A158,'[1]Commitment Draws'!G:G)</f>
        <v>0</v>
      </c>
      <c r="X157" s="12">
        <f t="shared" si="19"/>
        <v>109200</v>
      </c>
      <c r="Y157" s="12">
        <v>0</v>
      </c>
      <c r="Z157" s="12">
        <f t="shared" si="20"/>
        <v>0</v>
      </c>
      <c r="AA157" s="7">
        <v>0</v>
      </c>
      <c r="AB157" s="11">
        <f>SUMIF('[1]Transaction Detail'!$D:$D,[1]Distribution!A158,'[1]Transaction Detail'!$H:$H)</f>
        <v>0</v>
      </c>
      <c r="AC157" s="11">
        <f>SUMIF('[1]Transaction Detail'!$D:$D,[1]Distribution!A158,'[1]Transaction Detail'!$I:$I)</f>
        <v>0</v>
      </c>
      <c r="AD157" s="11">
        <f t="shared" si="21"/>
        <v>0</v>
      </c>
      <c r="AE157" s="11">
        <f t="shared" si="22"/>
        <v>0</v>
      </c>
      <c r="AF157" s="11">
        <f t="shared" si="23"/>
        <v>0</v>
      </c>
      <c r="AG157" s="11">
        <f>SUMIF('[1]Servicing Advances - Active'!A:A,[1]Distribution!A158,'[1]Servicing Advances - Active'!B:B)</f>
        <v>0</v>
      </c>
      <c r="AH157" s="2" t="str">
        <f>_xlfn.IFNA(VLOOKUP(A157,[1]Payoffs!A:AB,22,FALSE),"")</f>
        <v/>
      </c>
      <c r="AI157" s="11">
        <f>_xlfn.IFNA(VLOOKUP($A157,[1]Payoffs!$A:$AB,23,FALSE),0)</f>
        <v>0</v>
      </c>
      <c r="AJ157" s="11">
        <f>_xlfn.IFNA(VLOOKUP($A157,[1]Payoffs!$A:$AB,24,FALSE),0)</f>
        <v>0</v>
      </c>
      <c r="AK157" s="11">
        <f>ROUND(_xlfn.IFNA(VLOOKUP($A157,[1]Payoffs!$A:$AB,19,FALSE),0),2)</f>
        <v>0</v>
      </c>
      <c r="AL157" s="11">
        <v>0</v>
      </c>
      <c r="AM157" s="11">
        <f>IF(AB157&lt;&gt;0,Y157+AC157-AF157+O157-AE157+AI157+AJ157-AK157+P157+AL157,O157+AC157+AI157+AJ157-AK157+P157+AL157)+_xlfn.IFNA(VLOOKUP(A157,[1]Payoffs!A:AB,28,FALSE),0)-AG157</f>
        <v>0</v>
      </c>
      <c r="AN157" s="13">
        <v>45422</v>
      </c>
      <c r="AO157" t="s">
        <v>47</v>
      </c>
      <c r="AP157" s="9">
        <v>0</v>
      </c>
      <c r="AQ157" s="3">
        <v>0</v>
      </c>
      <c r="AR157" s="3">
        <v>0</v>
      </c>
    </row>
    <row r="158" spans="1:44" x14ac:dyDescent="0.25">
      <c r="A158" s="14">
        <v>127879</v>
      </c>
      <c r="B158" s="2">
        <v>45229</v>
      </c>
      <c r="C158" t="s">
        <v>204</v>
      </c>
      <c r="D158" t="s">
        <v>65</v>
      </c>
      <c r="E158" s="3">
        <v>228250</v>
      </c>
      <c r="F158" s="3">
        <v>71000</v>
      </c>
      <c r="G158" s="11">
        <v>0</v>
      </c>
      <c r="H158" s="2">
        <v>44943</v>
      </c>
      <c r="I158" s="2">
        <v>45026</v>
      </c>
      <c r="J158">
        <v>13</v>
      </c>
      <c r="K158" s="2">
        <v>45444</v>
      </c>
      <c r="L158" s="2">
        <v>45352</v>
      </c>
      <c r="M158" t="str">
        <f t="shared" si="16"/>
        <v>Yes</v>
      </c>
      <c r="N158">
        <f t="shared" si="17"/>
        <v>0</v>
      </c>
      <c r="O158" s="11">
        <v>1141.25</v>
      </c>
      <c r="P158" s="11">
        <f>SUMIF([1]Payoffs!A:A,[1]Distribution!A159,[1]Payoffs!AA:AA)</f>
        <v>0</v>
      </c>
      <c r="Q158" s="4" t="s">
        <v>59</v>
      </c>
      <c r="R158" s="5">
        <v>9.2499999999999999E-2</v>
      </c>
      <c r="S158" s="5">
        <v>2.5000000000000001E-3</v>
      </c>
      <c r="T158" s="5">
        <v>2.5000000000000001E-3</v>
      </c>
      <c r="U158" s="6">
        <f t="shared" si="18"/>
        <v>8.7499999999999994E-2</v>
      </c>
      <c r="V158" s="9">
        <v>222500</v>
      </c>
      <c r="W158" s="12">
        <f>SUMIF('[1]Commitment Draws'!A:A,[1]Distribution!A159,'[1]Commitment Draws'!G:G)</f>
        <v>0</v>
      </c>
      <c r="X158" s="12">
        <f t="shared" si="19"/>
        <v>0</v>
      </c>
      <c r="Y158" s="12">
        <v>0</v>
      </c>
      <c r="Z158" s="12">
        <f t="shared" si="20"/>
        <v>0</v>
      </c>
      <c r="AA158" s="7">
        <v>0</v>
      </c>
      <c r="AB158" s="11">
        <f>SUMIF('[1]Transaction Detail'!$D:$D,[1]Distribution!A159,'[1]Transaction Detail'!$H:$H)</f>
        <v>0</v>
      </c>
      <c r="AC158" s="11">
        <f>SUMIF('[1]Transaction Detail'!$D:$D,[1]Distribution!A159,'[1]Transaction Detail'!$I:$I)</f>
        <v>0</v>
      </c>
      <c r="AD158" s="11">
        <f t="shared" si="21"/>
        <v>0</v>
      </c>
      <c r="AE158" s="11">
        <f t="shared" si="22"/>
        <v>0</v>
      </c>
      <c r="AF158" s="11">
        <f t="shared" si="23"/>
        <v>0</v>
      </c>
      <c r="AG158" s="11">
        <f>SUMIF('[1]Servicing Advances - Active'!A:A,[1]Distribution!A159,'[1]Servicing Advances - Active'!B:B)</f>
        <v>-2211</v>
      </c>
      <c r="AH158" s="2">
        <f>_xlfn.IFNA(VLOOKUP(A158,[1]Payoffs!A:AB,22,FALSE),"")</f>
        <v>45415</v>
      </c>
      <c r="AI158" s="11">
        <f>_xlfn.IFNA(VLOOKUP($A158,[1]Payoffs!$A:$AB,23,FALSE),0)</f>
        <v>222500</v>
      </c>
      <c r="AJ158" s="11">
        <f>_xlfn.IFNA(VLOOKUP($A158,[1]Payoffs!$A:$AB,24,FALSE),0)</f>
        <v>1886.6145833333333</v>
      </c>
      <c r="AK158" s="11">
        <f>ROUND(_xlfn.IFNA(VLOOKUP($A158,[1]Payoffs!$A:$AB,19,FALSE),0),2)</f>
        <v>101.98</v>
      </c>
      <c r="AL158" s="11">
        <v>0</v>
      </c>
      <c r="AM158" s="11">
        <f>IF(AB158&lt;&gt;0,Y158+AC158-AF158+O158-AE158+AI158+AJ158-AK158+P158+AL158,O158+AC158+AI158+AJ158-AK158+P158+AL158)+_xlfn.IFNA(VLOOKUP(A158,[1]Payoffs!A:AB,28,FALSE),0)-AG158</f>
        <v>227636.88458333333</v>
      </c>
      <c r="AN158" s="13" t="s">
        <v>52</v>
      </c>
      <c r="AO158" t="s">
        <v>53</v>
      </c>
      <c r="AP158" s="9">
        <v>0</v>
      </c>
      <c r="AQ158" s="3">
        <v>0</v>
      </c>
      <c r="AR158" s="3">
        <v>0</v>
      </c>
    </row>
    <row r="159" spans="1:44" x14ac:dyDescent="0.25">
      <c r="A159" s="1">
        <v>127667</v>
      </c>
      <c r="B159" s="2">
        <v>45229</v>
      </c>
      <c r="C159" t="s">
        <v>205</v>
      </c>
      <c r="D159" t="s">
        <v>65</v>
      </c>
      <c r="E159" s="11">
        <v>1400000</v>
      </c>
      <c r="F159" s="11">
        <v>371650</v>
      </c>
      <c r="G159" s="11">
        <v>158000</v>
      </c>
      <c r="H159" s="2">
        <v>44949</v>
      </c>
      <c r="I159" s="2">
        <v>44995</v>
      </c>
      <c r="J159">
        <v>13</v>
      </c>
      <c r="K159" s="2">
        <v>45444</v>
      </c>
      <c r="L159" s="2">
        <v>45352</v>
      </c>
      <c r="M159" t="str">
        <f t="shared" si="16"/>
        <v>Yes</v>
      </c>
      <c r="N159">
        <f t="shared" si="17"/>
        <v>0</v>
      </c>
      <c r="O159" s="11">
        <v>0</v>
      </c>
      <c r="P159" s="11">
        <f>SUMIF([1]Payoffs!A:A,[1]Distribution!A160,[1]Payoffs!AA:AA)</f>
        <v>0</v>
      </c>
      <c r="R159" s="5">
        <v>9.1399999999999995E-2</v>
      </c>
      <c r="S159" s="5">
        <v>2.5000000000000001E-3</v>
      </c>
      <c r="T159" s="5">
        <v>2.5000000000000001E-3</v>
      </c>
      <c r="U159" s="6">
        <f t="shared" si="18"/>
        <v>8.6399999999999991E-2</v>
      </c>
      <c r="V159" s="9">
        <v>1242000</v>
      </c>
      <c r="W159" s="12">
        <f>SUMIF('[1]Commitment Draws'!A:A,[1]Distribution!A160,'[1]Commitment Draws'!G:G)</f>
        <v>0</v>
      </c>
      <c r="X159" s="12">
        <f t="shared" si="19"/>
        <v>1242000</v>
      </c>
      <c r="Y159" s="12">
        <v>9443.99</v>
      </c>
      <c r="Z159" s="12">
        <f t="shared" si="20"/>
        <v>9443.99</v>
      </c>
      <c r="AA159" s="12">
        <v>0</v>
      </c>
      <c r="AB159" s="11">
        <f>SUMIF('[1]Transaction Detail'!$D:$D,[1]Distribution!A160,'[1]Transaction Detail'!$H:$H)</f>
        <v>9443.99</v>
      </c>
      <c r="AC159" s="11">
        <f>SUMIF('[1]Transaction Detail'!$D:$D,[1]Distribution!A160,'[1]Transaction Detail'!$I:$I)</f>
        <v>0</v>
      </c>
      <c r="AD159" s="11">
        <f t="shared" si="21"/>
        <v>258.31</v>
      </c>
      <c r="AE159" s="11">
        <f t="shared" si="22"/>
        <v>258.31</v>
      </c>
      <c r="AF159" s="11">
        <f t="shared" si="23"/>
        <v>258.31</v>
      </c>
      <c r="AG159" s="11">
        <f>SUMIF('[1]Servicing Advances - Active'!A:A,[1]Distribution!A160,'[1]Servicing Advances - Active'!B:B)</f>
        <v>0</v>
      </c>
      <c r="AH159" s="2" t="str">
        <f>_xlfn.IFNA(VLOOKUP(A159,[1]Payoffs!A:AB,22,FALSE),"")</f>
        <v/>
      </c>
      <c r="AI159" s="11">
        <f>_xlfn.IFNA(VLOOKUP($A159,[1]Payoffs!$A:$AB,23,FALSE),0)</f>
        <v>0</v>
      </c>
      <c r="AJ159" s="11">
        <f>_xlfn.IFNA(VLOOKUP($A159,[1]Payoffs!$A:$AB,24,FALSE),0)</f>
        <v>0</v>
      </c>
      <c r="AK159" s="11">
        <f>ROUND(_xlfn.IFNA(VLOOKUP($A159,[1]Payoffs!$A:$AB,19,FALSE),0),2)</f>
        <v>0</v>
      </c>
      <c r="AL159" s="11">
        <v>0</v>
      </c>
      <c r="AM159" s="11">
        <f>IF(AB159&lt;&gt;0,Y159+AC159-AF159+O159-AE159+AI159+AJ159-AK159+P159+AL159,O159+AC159+AI159+AJ159-AK159+P159+AL159)+_xlfn.IFNA(VLOOKUP(A159,[1]Payoffs!A:AB,28,FALSE),0)-AG159</f>
        <v>8927.3700000000008</v>
      </c>
      <c r="AN159" s="13">
        <v>45453</v>
      </c>
      <c r="AO159" t="s">
        <v>47</v>
      </c>
      <c r="AP159" s="9">
        <v>0</v>
      </c>
      <c r="AQ159" s="11">
        <v>0</v>
      </c>
      <c r="AR159" s="11">
        <v>0</v>
      </c>
    </row>
    <row r="160" spans="1:44" x14ac:dyDescent="0.25">
      <c r="A160" s="1">
        <v>127892</v>
      </c>
      <c r="B160" s="2">
        <v>45229</v>
      </c>
      <c r="C160" t="s">
        <v>206</v>
      </c>
      <c r="D160" t="s">
        <v>65</v>
      </c>
      <c r="E160" s="3">
        <v>1561000</v>
      </c>
      <c r="F160" s="3">
        <v>595000</v>
      </c>
      <c r="G160" s="11">
        <v>595000</v>
      </c>
      <c r="H160" s="2">
        <v>44944</v>
      </c>
      <c r="I160" s="2">
        <v>45026</v>
      </c>
      <c r="J160">
        <v>13</v>
      </c>
      <c r="K160" s="2">
        <v>45352</v>
      </c>
      <c r="L160" s="2">
        <v>45352</v>
      </c>
      <c r="M160" t="str">
        <f t="shared" si="16"/>
        <v>No</v>
      </c>
      <c r="N160">
        <f t="shared" si="17"/>
        <v>2</v>
      </c>
      <c r="O160" s="11">
        <v>0</v>
      </c>
      <c r="P160" s="11">
        <f>SUMIF([1]Payoffs!A:A,[1]Distribution!A161,[1]Payoffs!AA:AA)</f>
        <v>0</v>
      </c>
      <c r="R160" s="5">
        <v>0.10249999999999999</v>
      </c>
      <c r="S160" s="5">
        <v>2.5000000000000001E-3</v>
      </c>
      <c r="T160" s="5">
        <v>2.5000000000000001E-3</v>
      </c>
      <c r="U160" s="6">
        <f t="shared" si="18"/>
        <v>9.7499999999999989E-2</v>
      </c>
      <c r="V160" s="9">
        <v>966000</v>
      </c>
      <c r="W160" s="12">
        <f>SUMIF('[1]Commitment Draws'!A:A,[1]Distribution!A161,'[1]Commitment Draws'!G:G)</f>
        <v>0</v>
      </c>
      <c r="X160" s="12">
        <f t="shared" si="19"/>
        <v>966000</v>
      </c>
      <c r="Y160" s="12">
        <v>0</v>
      </c>
      <c r="Z160" s="12">
        <f t="shared" si="20"/>
        <v>0</v>
      </c>
      <c r="AA160" s="7">
        <v>0</v>
      </c>
      <c r="AB160" s="11">
        <f>SUMIF('[1]Transaction Detail'!$D:$D,[1]Distribution!A161,'[1]Transaction Detail'!$H:$H)</f>
        <v>0</v>
      </c>
      <c r="AC160" s="11">
        <f>SUMIF('[1]Transaction Detail'!$D:$D,[1]Distribution!A161,'[1]Transaction Detail'!$I:$I)</f>
        <v>0</v>
      </c>
      <c r="AD160" s="11">
        <f t="shared" si="21"/>
        <v>0</v>
      </c>
      <c r="AE160" s="11">
        <f t="shared" si="22"/>
        <v>0</v>
      </c>
      <c r="AF160" s="11">
        <f t="shared" si="23"/>
        <v>0</v>
      </c>
      <c r="AG160" s="11">
        <f>SUMIF('[1]Servicing Advances - Active'!A:A,[1]Distribution!A161,'[1]Servicing Advances - Active'!B:B)</f>
        <v>672.25</v>
      </c>
      <c r="AH160" s="2" t="str">
        <f>_xlfn.IFNA(VLOOKUP(A160,[1]Payoffs!A:AB,22,FALSE),"")</f>
        <v/>
      </c>
      <c r="AI160" s="11">
        <f>_xlfn.IFNA(VLOOKUP($A160,[1]Payoffs!$A:$AB,23,FALSE),0)</f>
        <v>0</v>
      </c>
      <c r="AJ160" s="11">
        <f>_xlfn.IFNA(VLOOKUP($A160,[1]Payoffs!$A:$AB,24,FALSE),0)</f>
        <v>0</v>
      </c>
      <c r="AK160" s="11">
        <f>ROUND(_xlfn.IFNA(VLOOKUP($A160,[1]Payoffs!$A:$AB,19,FALSE),0),2)</f>
        <v>0</v>
      </c>
      <c r="AL160" s="11">
        <v>0</v>
      </c>
      <c r="AM160" s="11">
        <f>IF(AB160&lt;&gt;0,Y160+AC160-AF160+O160-AE160+AI160+AJ160-AK160+P160+AL160,O160+AC160+AI160+AJ160-AK160+P160+AL160)+_xlfn.IFNA(VLOOKUP(A160,[1]Payoffs!A:AB,28,FALSE),0)-AG160</f>
        <v>-672.25</v>
      </c>
      <c r="AN160" s="13">
        <v>45301</v>
      </c>
      <c r="AO160" t="s">
        <v>245</v>
      </c>
      <c r="AP160" s="9">
        <v>0</v>
      </c>
      <c r="AQ160" s="3">
        <v>0</v>
      </c>
      <c r="AR160" s="3">
        <v>0</v>
      </c>
    </row>
    <row r="161" spans="1:44" x14ac:dyDescent="0.25">
      <c r="A161" s="1">
        <v>127947</v>
      </c>
      <c r="B161" s="2">
        <v>45229</v>
      </c>
      <c r="C161" t="s">
        <v>182</v>
      </c>
      <c r="D161" t="s">
        <v>65</v>
      </c>
      <c r="E161" s="3">
        <v>481000</v>
      </c>
      <c r="F161" s="3">
        <v>285260</v>
      </c>
      <c r="G161" s="11">
        <v>274360</v>
      </c>
      <c r="H161" s="2">
        <v>44952</v>
      </c>
      <c r="I161" s="2">
        <v>45026</v>
      </c>
      <c r="J161">
        <v>13</v>
      </c>
      <c r="K161" s="2">
        <v>45444</v>
      </c>
      <c r="L161" s="2">
        <v>45352</v>
      </c>
      <c r="M161" t="str">
        <f t="shared" si="16"/>
        <v>Yes</v>
      </c>
      <c r="N161">
        <f t="shared" si="17"/>
        <v>0</v>
      </c>
      <c r="O161" s="11">
        <v>0</v>
      </c>
      <c r="P161" s="11">
        <f>SUMIF([1]Payoffs!A:A,[1]Distribution!A162,[1]Payoffs!AA:AA)</f>
        <v>0</v>
      </c>
      <c r="R161" s="5">
        <v>0.124</v>
      </c>
      <c r="S161" s="5">
        <v>2.5000000000000001E-3</v>
      </c>
      <c r="T161" s="5">
        <v>2.5000000000000001E-3</v>
      </c>
      <c r="U161" s="6">
        <f t="shared" si="18"/>
        <v>0.11899999999999999</v>
      </c>
      <c r="V161" s="9">
        <v>206640</v>
      </c>
      <c r="W161" s="12">
        <f>SUMIF('[1]Commitment Draws'!A:A,[1]Distribution!A162,'[1]Commitment Draws'!G:G)</f>
        <v>0</v>
      </c>
      <c r="X161" s="12">
        <f t="shared" si="19"/>
        <v>206640</v>
      </c>
      <c r="Y161" s="12">
        <v>2135.2800000000002</v>
      </c>
      <c r="Z161" s="12">
        <f t="shared" si="20"/>
        <v>2135.2800000000002</v>
      </c>
      <c r="AA161" s="7">
        <v>0</v>
      </c>
      <c r="AB161" s="11">
        <f>SUMIF('[1]Transaction Detail'!$D:$D,[1]Distribution!A162,'[1]Transaction Detail'!$H:$H)</f>
        <v>2135.2800000000002</v>
      </c>
      <c r="AC161" s="11">
        <f>SUMIF('[1]Transaction Detail'!$D:$D,[1]Distribution!A162,'[1]Transaction Detail'!$I:$I)</f>
        <v>0</v>
      </c>
      <c r="AD161" s="11">
        <f t="shared" si="21"/>
        <v>43.05</v>
      </c>
      <c r="AE161" s="11">
        <f t="shared" si="22"/>
        <v>43.05</v>
      </c>
      <c r="AF161" s="11">
        <f t="shared" si="23"/>
        <v>43.05</v>
      </c>
      <c r="AG161" s="11">
        <f>SUMIF('[1]Servicing Advances - Active'!A:A,[1]Distribution!A162,'[1]Servicing Advances - Active'!B:B)</f>
        <v>20</v>
      </c>
      <c r="AH161" s="2" t="str">
        <f>_xlfn.IFNA(VLOOKUP(A161,[1]Payoffs!A:AB,22,FALSE),"")</f>
        <v/>
      </c>
      <c r="AI161" s="11">
        <f>_xlfn.IFNA(VLOOKUP($A161,[1]Payoffs!$A:$AB,23,FALSE),0)</f>
        <v>0</v>
      </c>
      <c r="AJ161" s="11">
        <f>_xlfn.IFNA(VLOOKUP($A161,[1]Payoffs!$A:$AB,24,FALSE),0)</f>
        <v>0</v>
      </c>
      <c r="AK161" s="11">
        <f>ROUND(_xlfn.IFNA(VLOOKUP($A161,[1]Payoffs!$A:$AB,19,FALSE),0),2)</f>
        <v>0</v>
      </c>
      <c r="AL161" s="11">
        <v>0</v>
      </c>
      <c r="AM161" s="11">
        <f>IF(AB161&lt;&gt;0,Y161+AC161-AF161+O161-AE161+AI161+AJ161-AK161+P161+AL161,O161+AC161+AI161+AJ161-AK161+P161+AL161)+_xlfn.IFNA(VLOOKUP(A161,[1]Payoffs!A:AB,28,FALSE),0)-AG161</f>
        <v>2029.1799999999998</v>
      </c>
      <c r="AN161" s="13">
        <v>45453</v>
      </c>
      <c r="AO161" t="s">
        <v>47</v>
      </c>
      <c r="AP161" s="9">
        <v>0</v>
      </c>
      <c r="AQ161" s="3">
        <v>0</v>
      </c>
      <c r="AR161" s="3">
        <v>0</v>
      </c>
    </row>
    <row r="162" spans="1:44" x14ac:dyDescent="0.25">
      <c r="A162" s="1">
        <v>128001</v>
      </c>
      <c r="B162" s="2">
        <v>45229</v>
      </c>
      <c r="C162" t="s">
        <v>207</v>
      </c>
      <c r="D162" t="s">
        <v>71</v>
      </c>
      <c r="E162" s="3">
        <v>255000</v>
      </c>
      <c r="F162" s="3">
        <v>0</v>
      </c>
      <c r="G162" s="11">
        <v>0</v>
      </c>
      <c r="H162" s="2">
        <v>44950</v>
      </c>
      <c r="I162" s="2">
        <v>44995</v>
      </c>
      <c r="J162">
        <v>24</v>
      </c>
      <c r="K162" s="2">
        <v>45689</v>
      </c>
      <c r="L162" s="2">
        <v>45689</v>
      </c>
      <c r="M162" t="str">
        <f t="shared" si="16"/>
        <v>No</v>
      </c>
      <c r="N162">
        <f t="shared" si="17"/>
        <v>8</v>
      </c>
      <c r="O162" s="11">
        <v>0</v>
      </c>
      <c r="P162" s="11">
        <f>SUMIF([1]Payoffs!A:A,[1]Distribution!A163,[1]Payoffs!AA:AA)</f>
        <v>0</v>
      </c>
      <c r="R162" s="5">
        <v>0.10199999999999999</v>
      </c>
      <c r="S162" s="5">
        <v>2.5000000000000001E-3</v>
      </c>
      <c r="T162" s="5">
        <v>2.5000000000000001E-3</v>
      </c>
      <c r="U162" s="6">
        <f t="shared" si="18"/>
        <v>9.6999999999999989E-2</v>
      </c>
      <c r="V162" s="9">
        <v>255000</v>
      </c>
      <c r="W162" s="12">
        <f>SUMIF('[1]Commitment Draws'!A:A,[1]Distribution!A163,'[1]Commitment Draws'!G:G)</f>
        <v>0</v>
      </c>
      <c r="X162" s="12">
        <f t="shared" si="19"/>
        <v>255000</v>
      </c>
      <c r="Y162" s="12">
        <v>2167.5</v>
      </c>
      <c r="Z162" s="12">
        <f t="shared" si="20"/>
        <v>2167.5</v>
      </c>
      <c r="AA162" s="7">
        <v>0</v>
      </c>
      <c r="AB162" s="11">
        <f>SUMIF('[1]Transaction Detail'!$D:$D,[1]Distribution!A163,'[1]Transaction Detail'!$H:$H)</f>
        <v>2167.5</v>
      </c>
      <c r="AC162" s="11">
        <f>SUMIF('[1]Transaction Detail'!$D:$D,[1]Distribution!A163,'[1]Transaction Detail'!$I:$I)</f>
        <v>0</v>
      </c>
      <c r="AD162" s="11">
        <f t="shared" si="21"/>
        <v>53.13</v>
      </c>
      <c r="AE162" s="11">
        <f t="shared" si="22"/>
        <v>53.13</v>
      </c>
      <c r="AF162" s="11">
        <f t="shared" si="23"/>
        <v>53.13</v>
      </c>
      <c r="AG162" s="11">
        <f>SUMIF('[1]Servicing Advances - Active'!A:A,[1]Distribution!A163,'[1]Servicing Advances - Active'!B:B)</f>
        <v>0</v>
      </c>
      <c r="AH162" s="2" t="str">
        <f>_xlfn.IFNA(VLOOKUP(A162,[1]Payoffs!A:AB,22,FALSE),"")</f>
        <v/>
      </c>
      <c r="AI162" s="11">
        <f>_xlfn.IFNA(VLOOKUP($A162,[1]Payoffs!$A:$AB,23,FALSE),0)</f>
        <v>0</v>
      </c>
      <c r="AJ162" s="11">
        <f>_xlfn.IFNA(VLOOKUP($A162,[1]Payoffs!$A:$AB,24,FALSE),0)</f>
        <v>0</v>
      </c>
      <c r="AK162" s="11">
        <f>ROUND(_xlfn.IFNA(VLOOKUP($A162,[1]Payoffs!$A:$AB,19,FALSE),0),2)</f>
        <v>0</v>
      </c>
      <c r="AL162" s="11">
        <v>0</v>
      </c>
      <c r="AM162" s="11">
        <f>IF(AB162&lt;&gt;0,Y162+AC162-AF162+O162-AE162+AI162+AJ162-AK162+P162+AL162,O162+AC162+AI162+AJ162-AK162+P162+AL162)+_xlfn.IFNA(VLOOKUP(A162,[1]Payoffs!A:AB,28,FALSE),0)-AG162</f>
        <v>2061.2399999999998</v>
      </c>
      <c r="AN162" s="13">
        <v>45453</v>
      </c>
      <c r="AO162" t="s">
        <v>47</v>
      </c>
      <c r="AP162" s="9">
        <v>0</v>
      </c>
      <c r="AQ162" s="3">
        <v>0</v>
      </c>
      <c r="AR162" s="3">
        <v>0</v>
      </c>
    </row>
    <row r="163" spans="1:44" x14ac:dyDescent="0.25">
      <c r="A163" s="14">
        <v>128012</v>
      </c>
      <c r="B163" s="2">
        <v>45229</v>
      </c>
      <c r="C163" t="s">
        <v>208</v>
      </c>
      <c r="D163" t="s">
        <v>65</v>
      </c>
      <c r="E163" s="3">
        <v>178750</v>
      </c>
      <c r="F163" s="3">
        <v>72050</v>
      </c>
      <c r="G163" s="11">
        <v>0</v>
      </c>
      <c r="H163" s="2">
        <v>44949</v>
      </c>
      <c r="I163" s="2">
        <v>45026</v>
      </c>
      <c r="J163">
        <v>13</v>
      </c>
      <c r="K163" s="2">
        <v>45444</v>
      </c>
      <c r="L163" s="2">
        <v>45352</v>
      </c>
      <c r="M163" t="str">
        <f t="shared" si="16"/>
        <v>Yes</v>
      </c>
      <c r="N163">
        <f t="shared" si="17"/>
        <v>0</v>
      </c>
      <c r="O163" s="11">
        <v>1787.5</v>
      </c>
      <c r="P163" s="11">
        <f>SUMIF([1]Payoffs!A:A,[1]Distribution!A164,[1]Payoffs!AA:AA)</f>
        <v>968.23</v>
      </c>
      <c r="Q163" s="4" t="s">
        <v>59</v>
      </c>
      <c r="R163" s="5">
        <v>0.115</v>
      </c>
      <c r="S163" s="5">
        <v>2.5000000000000001E-3</v>
      </c>
      <c r="T163" s="5">
        <v>2.5000000000000001E-3</v>
      </c>
      <c r="U163" s="6">
        <f t="shared" si="18"/>
        <v>0.11</v>
      </c>
      <c r="V163" s="9">
        <v>178750</v>
      </c>
      <c r="W163" s="12">
        <f>SUMIF('[1]Commitment Draws'!A:A,[1]Distribution!A164,'[1]Commitment Draws'!G:G)</f>
        <v>0</v>
      </c>
      <c r="X163" s="12">
        <f t="shared" si="19"/>
        <v>0</v>
      </c>
      <c r="Y163" s="12">
        <v>0</v>
      </c>
      <c r="Z163" s="12">
        <f t="shared" si="20"/>
        <v>0</v>
      </c>
      <c r="AA163" s="7">
        <v>0</v>
      </c>
      <c r="AB163" s="11">
        <f>SUMIF('[1]Transaction Detail'!$D:$D,[1]Distribution!A164,'[1]Transaction Detail'!$H:$H)</f>
        <v>0</v>
      </c>
      <c r="AC163" s="11">
        <f>SUMIF('[1]Transaction Detail'!$D:$D,[1]Distribution!A164,'[1]Transaction Detail'!$I:$I)</f>
        <v>0</v>
      </c>
      <c r="AD163" s="11">
        <f t="shared" si="21"/>
        <v>0</v>
      </c>
      <c r="AE163" s="11">
        <f t="shared" si="22"/>
        <v>0</v>
      </c>
      <c r="AF163" s="11">
        <f t="shared" si="23"/>
        <v>0</v>
      </c>
      <c r="AG163" s="11">
        <f>SUMIF('[1]Servicing Advances - Active'!A:A,[1]Distribution!A164,'[1]Servicing Advances - Active'!B:B)</f>
        <v>-20</v>
      </c>
      <c r="AH163" s="2">
        <f>_xlfn.IFNA(VLOOKUP(A163,[1]Payoffs!A:AB,22,FALSE),"")</f>
        <v>45415</v>
      </c>
      <c r="AI163" s="11">
        <f>_xlfn.IFNA(VLOOKUP($A163,[1]Payoffs!$A:$AB,23,FALSE),0)</f>
        <v>178750</v>
      </c>
      <c r="AJ163" s="11">
        <f>_xlfn.IFNA(VLOOKUP($A163,[1]Payoffs!$A:$AB,24,FALSE),0)</f>
        <v>1884.3229166666665</v>
      </c>
      <c r="AK163" s="11">
        <f>ROUND(_xlfn.IFNA(VLOOKUP($A163,[1]Payoffs!$A:$AB,19,FALSE),0),2)</f>
        <v>81.93</v>
      </c>
      <c r="AL163" s="11">
        <v>0</v>
      </c>
      <c r="AM163" s="11">
        <f>IF(AB163&lt;&gt;0,Y163+AC163-AF163+O163-AE163+AI163+AJ163-AK163+P163+AL163,O163+AC163+AI163+AJ163-AK163+P163+AL163)+_xlfn.IFNA(VLOOKUP(A163,[1]Payoffs!A:AB,28,FALSE),0)-AG163</f>
        <v>183328.12291666667</v>
      </c>
      <c r="AN163" s="13" t="s">
        <v>52</v>
      </c>
      <c r="AO163" t="s">
        <v>53</v>
      </c>
      <c r="AP163" s="9">
        <v>0</v>
      </c>
      <c r="AQ163" s="3">
        <v>0</v>
      </c>
      <c r="AR163" s="3">
        <v>0</v>
      </c>
    </row>
    <row r="164" spans="1:44" x14ac:dyDescent="0.25">
      <c r="A164" s="1">
        <v>128014</v>
      </c>
      <c r="B164" s="2">
        <v>45229</v>
      </c>
      <c r="C164" t="s">
        <v>207</v>
      </c>
      <c r="D164" t="s">
        <v>71</v>
      </c>
      <c r="E164" s="3">
        <v>211250</v>
      </c>
      <c r="F164" s="3">
        <v>0</v>
      </c>
      <c r="G164" s="11">
        <v>0</v>
      </c>
      <c r="H164" s="2">
        <v>44949</v>
      </c>
      <c r="I164" s="2">
        <v>44995</v>
      </c>
      <c r="J164">
        <v>13</v>
      </c>
      <c r="K164" s="2">
        <v>45717</v>
      </c>
      <c r="L164" s="2">
        <v>45352</v>
      </c>
      <c r="M164" t="str">
        <f t="shared" si="16"/>
        <v>Yes</v>
      </c>
      <c r="N164">
        <f t="shared" si="17"/>
        <v>9</v>
      </c>
      <c r="O164" s="11">
        <v>0</v>
      </c>
      <c r="P164" s="11">
        <f>SUMIF([1]Payoffs!A:A,[1]Distribution!A165,[1]Payoffs!AA:AA)</f>
        <v>0</v>
      </c>
      <c r="Q164" s="4" t="s">
        <v>59</v>
      </c>
      <c r="R164" s="5">
        <v>9.8500000000000004E-2</v>
      </c>
      <c r="S164" s="5">
        <v>2.5000000000000001E-3</v>
      </c>
      <c r="T164" s="5">
        <v>2.5000000000000001E-3</v>
      </c>
      <c r="U164" s="6">
        <f t="shared" si="18"/>
        <v>9.35E-2</v>
      </c>
      <c r="V164" s="9">
        <v>211250</v>
      </c>
      <c r="W164" s="12">
        <f>SUMIF('[1]Commitment Draws'!A:A,[1]Distribution!A165,'[1]Commitment Draws'!G:G)</f>
        <v>0</v>
      </c>
      <c r="X164" s="12">
        <f t="shared" si="19"/>
        <v>211250</v>
      </c>
      <c r="Y164" s="12">
        <v>5202.03</v>
      </c>
      <c r="Z164" s="12">
        <f t="shared" si="20"/>
        <v>5202.03</v>
      </c>
      <c r="AA164" s="7">
        <v>0</v>
      </c>
      <c r="AB164" s="11">
        <f>SUMIF('[1]Transaction Detail'!$D:$D,[1]Distribution!A165,'[1]Transaction Detail'!$H:$H)</f>
        <v>5202.03</v>
      </c>
      <c r="AC164" s="11">
        <f>SUMIF('[1]Transaction Detail'!$D:$D,[1]Distribution!A165,'[1]Transaction Detail'!$I:$I)</f>
        <v>0</v>
      </c>
      <c r="AD164" s="11">
        <f t="shared" si="21"/>
        <v>132.03</v>
      </c>
      <c r="AE164" s="11">
        <f t="shared" si="22"/>
        <v>132.03</v>
      </c>
      <c r="AF164" s="11">
        <f t="shared" si="23"/>
        <v>132.03</v>
      </c>
      <c r="AG164" s="11">
        <f>SUMIF('[1]Servicing Advances - Active'!A:A,[1]Distribution!A165,'[1]Servicing Advances - Active'!B:B)</f>
        <v>150</v>
      </c>
      <c r="AH164" s="2" t="str">
        <f>_xlfn.IFNA(VLOOKUP(A164,[1]Payoffs!A:AB,22,FALSE),"")</f>
        <v/>
      </c>
      <c r="AI164" s="11">
        <f>_xlfn.IFNA(VLOOKUP($A164,[1]Payoffs!$A:$AB,23,FALSE),0)</f>
        <v>0</v>
      </c>
      <c r="AJ164" s="11">
        <f>_xlfn.IFNA(VLOOKUP($A164,[1]Payoffs!$A:$AB,24,FALSE),0)</f>
        <v>0</v>
      </c>
      <c r="AK164" s="11">
        <f>ROUND(_xlfn.IFNA(VLOOKUP($A164,[1]Payoffs!$A:$AB,19,FALSE),0),2)</f>
        <v>0</v>
      </c>
      <c r="AL164" s="11">
        <v>0</v>
      </c>
      <c r="AM164" s="11">
        <f>IF(AB164&lt;&gt;0,Y164+AC164-AF164+O164-AE164+AI164+AJ164-AK164+P164+AL164,O164+AC164+AI164+AJ164-AK164+P164+AL164)+_xlfn.IFNA(VLOOKUP(A164,[1]Payoffs!A:AB,28,FALSE),0)-AG164</f>
        <v>4787.97</v>
      </c>
      <c r="AN164" s="13">
        <v>45453</v>
      </c>
      <c r="AO164" t="s">
        <v>47</v>
      </c>
      <c r="AP164" s="9">
        <v>0</v>
      </c>
      <c r="AQ164" s="3">
        <v>0</v>
      </c>
      <c r="AR164" s="3">
        <v>0</v>
      </c>
    </row>
    <row r="165" spans="1:44" x14ac:dyDescent="0.25">
      <c r="A165" s="1">
        <v>128096</v>
      </c>
      <c r="B165" s="2">
        <v>45229</v>
      </c>
      <c r="C165" t="s">
        <v>152</v>
      </c>
      <c r="D165" t="s">
        <v>71</v>
      </c>
      <c r="E165" s="11">
        <v>114510</v>
      </c>
      <c r="F165" s="11">
        <v>0</v>
      </c>
      <c r="G165" s="11">
        <v>0</v>
      </c>
      <c r="H165" s="2">
        <v>44949</v>
      </c>
      <c r="I165" s="2">
        <v>45026</v>
      </c>
      <c r="J165">
        <v>13</v>
      </c>
      <c r="K165" s="2">
        <v>45444</v>
      </c>
      <c r="L165" s="2">
        <v>45352</v>
      </c>
      <c r="M165" t="str">
        <f t="shared" si="16"/>
        <v>Yes</v>
      </c>
      <c r="N165">
        <f t="shared" si="17"/>
        <v>0</v>
      </c>
      <c r="O165" s="11">
        <v>1145.0999999999999</v>
      </c>
      <c r="P165" s="11">
        <f>SUMIF([1]Payoffs!A:A,[1]Distribution!A166,[1]Payoffs!AA:AA)</f>
        <v>0</v>
      </c>
      <c r="Q165" s="4" t="s">
        <v>59</v>
      </c>
      <c r="R165" s="5">
        <v>9.6000000000000002E-2</v>
      </c>
      <c r="S165" s="5">
        <v>2.5000000000000001E-3</v>
      </c>
      <c r="T165" s="5">
        <v>2.5000000000000001E-3</v>
      </c>
      <c r="U165" s="6">
        <f t="shared" si="18"/>
        <v>9.0999999999999998E-2</v>
      </c>
      <c r="V165" s="9">
        <v>114510</v>
      </c>
      <c r="W165" s="12">
        <f>SUMIF('[1]Commitment Draws'!A:A,[1]Distribution!A166,'[1]Commitment Draws'!G:G)</f>
        <v>0</v>
      </c>
      <c r="X165" s="12">
        <f t="shared" si="19"/>
        <v>0</v>
      </c>
      <c r="Y165" s="12">
        <v>0</v>
      </c>
      <c r="Z165" s="12">
        <f t="shared" si="20"/>
        <v>0</v>
      </c>
      <c r="AA165" s="12">
        <v>0</v>
      </c>
      <c r="AB165" s="11">
        <f>SUMIF('[1]Transaction Detail'!$D:$D,[1]Distribution!A166,'[1]Transaction Detail'!$H:$H)</f>
        <v>0</v>
      </c>
      <c r="AC165" s="11">
        <f>SUMIF('[1]Transaction Detail'!$D:$D,[1]Distribution!A166,'[1]Transaction Detail'!$I:$I)</f>
        <v>0</v>
      </c>
      <c r="AD165" s="11">
        <f t="shared" si="21"/>
        <v>0</v>
      </c>
      <c r="AE165" s="11">
        <f t="shared" si="22"/>
        <v>0</v>
      </c>
      <c r="AF165" s="11">
        <f t="shared" si="23"/>
        <v>0</v>
      </c>
      <c r="AG165" s="11">
        <f>SUMIF('[1]Servicing Advances - Active'!A:A,[1]Distribution!A166,'[1]Servicing Advances - Active'!B:B)</f>
        <v>0</v>
      </c>
      <c r="AH165" s="2">
        <f>_xlfn.IFNA(VLOOKUP(A165,[1]Payoffs!A:AB,22,FALSE),"")</f>
        <v>45413</v>
      </c>
      <c r="AI165" s="11">
        <f>_xlfn.IFNA(VLOOKUP($A165,[1]Payoffs!$A:$AB,23,FALSE),0)</f>
        <v>114510</v>
      </c>
      <c r="AJ165" s="11">
        <f>_xlfn.IFNA(VLOOKUP($A165,[1]Payoffs!$A:$AB,24,FALSE),0)</f>
        <v>946.61599999999999</v>
      </c>
      <c r="AK165" s="11">
        <f>ROUND(_xlfn.IFNA(VLOOKUP($A165,[1]Payoffs!$A:$AB,19,FALSE),0),2)</f>
        <v>49.3</v>
      </c>
      <c r="AL165" s="11">
        <v>0</v>
      </c>
      <c r="AM165" s="11">
        <f>IF(AB165&lt;&gt;0,Y165+AC165-AF165+O165-AE165+AI165+AJ165-AK165+P165+AL165,O165+AC165+AI165+AJ165-AK165+P165+AL165)+_xlfn.IFNA(VLOOKUP(A165,[1]Payoffs!A:AB,28,FALSE),0)-AG165</f>
        <v>116552.416</v>
      </c>
      <c r="AN165" s="13" t="s">
        <v>52</v>
      </c>
      <c r="AO165" t="s">
        <v>53</v>
      </c>
      <c r="AP165" s="9">
        <v>0</v>
      </c>
      <c r="AQ165" s="11">
        <v>0</v>
      </c>
      <c r="AR165" s="11">
        <v>0</v>
      </c>
    </row>
    <row r="166" spans="1:44" x14ac:dyDescent="0.25">
      <c r="A166" s="1">
        <v>127963</v>
      </c>
      <c r="B166" s="2">
        <v>45229</v>
      </c>
      <c r="C166" t="s">
        <v>209</v>
      </c>
      <c r="D166" t="s">
        <v>65</v>
      </c>
      <c r="E166" s="3">
        <v>339590</v>
      </c>
      <c r="F166" s="3">
        <v>245335</v>
      </c>
      <c r="G166" s="11">
        <v>0</v>
      </c>
      <c r="H166" s="2">
        <v>44950</v>
      </c>
      <c r="I166" s="2">
        <v>44995</v>
      </c>
      <c r="J166">
        <v>13</v>
      </c>
      <c r="K166" s="2">
        <v>45444</v>
      </c>
      <c r="L166" s="2">
        <v>45352</v>
      </c>
      <c r="M166" t="str">
        <f t="shared" si="16"/>
        <v>Yes</v>
      </c>
      <c r="N166">
        <f t="shared" si="17"/>
        <v>0</v>
      </c>
      <c r="O166" s="11">
        <v>0</v>
      </c>
      <c r="P166" s="11">
        <f>SUMIF([1]Payoffs!A:A,[1]Distribution!A167,[1]Payoffs!AA:AA)</f>
        <v>0</v>
      </c>
      <c r="R166" s="5">
        <v>0.1215</v>
      </c>
      <c r="S166" s="5">
        <v>2.5000000000000001E-3</v>
      </c>
      <c r="T166" s="5">
        <v>2.5000000000000001E-3</v>
      </c>
      <c r="U166" s="6">
        <f t="shared" si="18"/>
        <v>0.11649999999999999</v>
      </c>
      <c r="V166" s="9">
        <v>339590</v>
      </c>
      <c r="W166" s="12">
        <f>SUMIF('[1]Commitment Draws'!A:A,[1]Distribution!A167,'[1]Commitment Draws'!G:G)</f>
        <v>0</v>
      </c>
      <c r="X166" s="12">
        <f t="shared" si="19"/>
        <v>339590</v>
      </c>
      <c r="Y166" s="12">
        <v>3438.35</v>
      </c>
      <c r="Z166" s="12">
        <f t="shared" si="20"/>
        <v>3438.35</v>
      </c>
      <c r="AA166" s="7">
        <v>0</v>
      </c>
      <c r="AB166" s="11">
        <f>SUMIF('[1]Transaction Detail'!$D:$D,[1]Distribution!A167,'[1]Transaction Detail'!$H:$H)</f>
        <v>3438.35</v>
      </c>
      <c r="AC166" s="11">
        <f>SUMIF('[1]Transaction Detail'!$D:$D,[1]Distribution!A167,'[1]Transaction Detail'!$I:$I)</f>
        <v>0</v>
      </c>
      <c r="AD166" s="11">
        <f t="shared" si="21"/>
        <v>70.75</v>
      </c>
      <c r="AE166" s="11">
        <f t="shared" si="22"/>
        <v>70.75</v>
      </c>
      <c r="AF166" s="11">
        <f t="shared" si="23"/>
        <v>70.75</v>
      </c>
      <c r="AG166" s="11">
        <f>SUMIF('[1]Servicing Advances - Active'!A:A,[1]Distribution!A167,'[1]Servicing Advances - Active'!B:B)</f>
        <v>-1497.54</v>
      </c>
      <c r="AH166" s="2" t="str">
        <f>_xlfn.IFNA(VLOOKUP(A166,[1]Payoffs!A:AB,22,FALSE),"")</f>
        <v/>
      </c>
      <c r="AI166" s="11">
        <f>_xlfn.IFNA(VLOOKUP($A166,[1]Payoffs!$A:$AB,23,FALSE),0)</f>
        <v>0</v>
      </c>
      <c r="AJ166" s="11">
        <f>_xlfn.IFNA(VLOOKUP($A166,[1]Payoffs!$A:$AB,24,FALSE),0)</f>
        <v>0</v>
      </c>
      <c r="AK166" s="11">
        <f>ROUND(_xlfn.IFNA(VLOOKUP($A166,[1]Payoffs!$A:$AB,19,FALSE),0),2)</f>
        <v>0</v>
      </c>
      <c r="AL166" s="11">
        <v>0</v>
      </c>
      <c r="AM166" s="11">
        <f>IF(AB166&lt;&gt;0,Y166+AC166-AF166+O166-AE166+AI166+AJ166-AK166+P166+AL166,O166+AC166+AI166+AJ166-AK166+P166+AL166)+_xlfn.IFNA(VLOOKUP(A166,[1]Payoffs!A:AB,28,FALSE),0)-AG166</f>
        <v>4794.3899999999994</v>
      </c>
      <c r="AN166" s="13">
        <v>45453</v>
      </c>
      <c r="AO166" t="s">
        <v>47</v>
      </c>
      <c r="AP166" s="9">
        <v>0</v>
      </c>
      <c r="AQ166" s="3">
        <v>0</v>
      </c>
      <c r="AR166" s="3">
        <v>0</v>
      </c>
    </row>
    <row r="167" spans="1:44" x14ac:dyDescent="0.25">
      <c r="A167" s="1">
        <v>128031</v>
      </c>
      <c r="B167" s="2">
        <v>45229</v>
      </c>
      <c r="C167" t="s">
        <v>210</v>
      </c>
      <c r="D167" t="s">
        <v>49</v>
      </c>
      <c r="E167" s="11">
        <v>348920</v>
      </c>
      <c r="F167" s="11">
        <v>340060</v>
      </c>
      <c r="G167" s="11">
        <v>0</v>
      </c>
      <c r="H167" s="2">
        <v>44957</v>
      </c>
      <c r="I167" s="2">
        <v>44995</v>
      </c>
      <c r="J167">
        <v>13</v>
      </c>
      <c r="K167" s="2">
        <v>45536</v>
      </c>
      <c r="L167" s="2">
        <v>45352</v>
      </c>
      <c r="M167" t="str">
        <f t="shared" si="16"/>
        <v>Yes</v>
      </c>
      <c r="N167">
        <f t="shared" si="17"/>
        <v>3</v>
      </c>
      <c r="O167" s="11">
        <v>0</v>
      </c>
      <c r="P167" s="11">
        <f>SUMIF([1]Payoffs!A:A,[1]Distribution!A168,[1]Payoffs!AA:AA)</f>
        <v>0</v>
      </c>
      <c r="R167" s="5">
        <v>0.107</v>
      </c>
      <c r="S167" s="5">
        <v>2.5000000000000001E-3</v>
      </c>
      <c r="T167" s="5">
        <v>2.5000000000000001E-3</v>
      </c>
      <c r="U167" s="6">
        <f t="shared" si="18"/>
        <v>0.10199999999999999</v>
      </c>
      <c r="V167" s="9">
        <v>348920</v>
      </c>
      <c r="W167" s="12">
        <f>SUMIF('[1]Commitment Draws'!A:A,[1]Distribution!A168,'[1]Commitment Draws'!G:G)</f>
        <v>0</v>
      </c>
      <c r="X167" s="12">
        <f t="shared" si="19"/>
        <v>348920</v>
      </c>
      <c r="Y167" s="12">
        <v>3111.2</v>
      </c>
      <c r="Z167" s="12">
        <f t="shared" si="20"/>
        <v>3111.2</v>
      </c>
      <c r="AA167" s="12">
        <v>0</v>
      </c>
      <c r="AB167" s="11">
        <f>SUMIF('[1]Transaction Detail'!$D:$D,[1]Distribution!A168,'[1]Transaction Detail'!$H:$H)</f>
        <v>3111.2</v>
      </c>
      <c r="AC167" s="11">
        <f>SUMIF('[1]Transaction Detail'!$D:$D,[1]Distribution!A168,'[1]Transaction Detail'!$I:$I)</f>
        <v>0</v>
      </c>
      <c r="AD167" s="11">
        <f t="shared" si="21"/>
        <v>72.69</v>
      </c>
      <c r="AE167" s="11">
        <f t="shared" si="22"/>
        <v>72.69</v>
      </c>
      <c r="AF167" s="11">
        <f t="shared" si="23"/>
        <v>72.69</v>
      </c>
      <c r="AG167" s="11">
        <f>SUMIF('[1]Servicing Advances - Active'!A:A,[1]Distribution!A168,'[1]Servicing Advances - Active'!B:B)</f>
        <v>0</v>
      </c>
      <c r="AH167" s="2" t="str">
        <f>_xlfn.IFNA(VLOOKUP(A167,[1]Payoffs!A:AB,22,FALSE),"")</f>
        <v/>
      </c>
      <c r="AI167" s="11">
        <f>_xlfn.IFNA(VLOOKUP($A167,[1]Payoffs!$A:$AB,23,FALSE),0)</f>
        <v>0</v>
      </c>
      <c r="AJ167" s="11">
        <f>_xlfn.IFNA(VLOOKUP($A167,[1]Payoffs!$A:$AB,24,FALSE),0)</f>
        <v>0</v>
      </c>
      <c r="AK167" s="11">
        <f>ROUND(_xlfn.IFNA(VLOOKUP($A167,[1]Payoffs!$A:$AB,19,FALSE),0),2)</f>
        <v>0</v>
      </c>
      <c r="AL167" s="11">
        <v>0</v>
      </c>
      <c r="AM167" s="11">
        <f>IF(AB167&lt;&gt;0,Y167+AC167-AF167+O167-AE167+AI167+AJ167-AK167+P167+AL167,O167+AC167+AI167+AJ167-AK167+P167+AL167)+_xlfn.IFNA(VLOOKUP(A167,[1]Payoffs!A:AB,28,FALSE),0)-AG167</f>
        <v>2965.8199999999997</v>
      </c>
      <c r="AN167" s="13">
        <v>45453</v>
      </c>
      <c r="AO167" t="s">
        <v>47</v>
      </c>
      <c r="AP167" s="9">
        <v>0</v>
      </c>
      <c r="AQ167" s="11">
        <v>0</v>
      </c>
      <c r="AR167" s="11">
        <v>0</v>
      </c>
    </row>
    <row r="168" spans="1:44" x14ac:dyDescent="0.25">
      <c r="A168" s="1">
        <v>128119</v>
      </c>
      <c r="B168" s="2">
        <v>45229</v>
      </c>
      <c r="C168" t="s">
        <v>211</v>
      </c>
      <c r="D168" t="s">
        <v>49</v>
      </c>
      <c r="E168" s="11">
        <v>1156150</v>
      </c>
      <c r="F168" s="11">
        <v>1092851</v>
      </c>
      <c r="G168" s="11">
        <v>1</v>
      </c>
      <c r="H168" s="2">
        <v>44956</v>
      </c>
      <c r="I168" s="2">
        <v>45026</v>
      </c>
      <c r="J168">
        <v>13</v>
      </c>
      <c r="K168" s="2">
        <v>45536</v>
      </c>
      <c r="L168" s="2">
        <v>45352</v>
      </c>
      <c r="M168" t="str">
        <f t="shared" si="16"/>
        <v>Yes</v>
      </c>
      <c r="N168">
        <f t="shared" si="17"/>
        <v>3</v>
      </c>
      <c r="O168" s="11">
        <v>0</v>
      </c>
      <c r="P168" s="11">
        <f>SUMIF([1]Payoffs!A:A,[1]Distribution!A169,[1]Payoffs!AA:AA)</f>
        <v>0</v>
      </c>
      <c r="Q168" s="4" t="s">
        <v>59</v>
      </c>
      <c r="R168" s="5">
        <v>0.1095</v>
      </c>
      <c r="S168" s="5">
        <v>2.5000000000000001E-3</v>
      </c>
      <c r="T168" s="5">
        <v>2.5000000000000001E-3</v>
      </c>
      <c r="U168" s="6">
        <f t="shared" si="18"/>
        <v>0.1045</v>
      </c>
      <c r="V168" s="9">
        <v>1156149</v>
      </c>
      <c r="W168" s="12">
        <f>SUMIF('[1]Commitment Draws'!A:A,[1]Distribution!A169,'[1]Commitment Draws'!G:G)</f>
        <v>0</v>
      </c>
      <c r="X168" s="12">
        <f t="shared" si="19"/>
        <v>1156149</v>
      </c>
      <c r="Y168" s="12">
        <v>10383.11</v>
      </c>
      <c r="Z168" s="12">
        <f t="shared" si="20"/>
        <v>10383.11</v>
      </c>
      <c r="AA168" s="12">
        <v>0</v>
      </c>
      <c r="AB168" s="11">
        <f>SUMIF('[1]Transaction Detail'!$D:$D,[1]Distribution!A169,'[1]Transaction Detail'!$H:$H)</f>
        <v>10383.11</v>
      </c>
      <c r="AC168" s="11">
        <f>SUMIF('[1]Transaction Detail'!$D:$D,[1]Distribution!A169,'[1]Transaction Detail'!$I:$I)</f>
        <v>0</v>
      </c>
      <c r="AD168" s="11">
        <f t="shared" si="21"/>
        <v>237.06</v>
      </c>
      <c r="AE168" s="11">
        <f t="shared" si="22"/>
        <v>237.06</v>
      </c>
      <c r="AF168" s="11">
        <f t="shared" si="23"/>
        <v>237.06</v>
      </c>
      <c r="AG168" s="11">
        <f>SUMIF('[1]Servicing Advances - Active'!A:A,[1]Distribution!A169,'[1]Servicing Advances - Active'!B:B)</f>
        <v>0</v>
      </c>
      <c r="AH168" s="2" t="str">
        <f>_xlfn.IFNA(VLOOKUP(A168,[1]Payoffs!A:AB,22,FALSE),"")</f>
        <v/>
      </c>
      <c r="AI168" s="11">
        <f>_xlfn.IFNA(VLOOKUP($A168,[1]Payoffs!$A:$AB,23,FALSE),0)</f>
        <v>0</v>
      </c>
      <c r="AJ168" s="11">
        <f>_xlfn.IFNA(VLOOKUP($A168,[1]Payoffs!$A:$AB,24,FALSE),0)</f>
        <v>0</v>
      </c>
      <c r="AK168" s="11">
        <f>ROUND(_xlfn.IFNA(VLOOKUP($A168,[1]Payoffs!$A:$AB,19,FALSE),0),2)</f>
        <v>0</v>
      </c>
      <c r="AL168" s="11">
        <v>0</v>
      </c>
      <c r="AM168" s="11">
        <f>IF(AB168&lt;&gt;0,Y168+AC168-AF168+O168-AE168+AI168+AJ168-AK168+P168+AL168,O168+AC168+AI168+AJ168-AK168+P168+AL168)+_xlfn.IFNA(VLOOKUP(A168,[1]Payoffs!A:AB,28,FALSE),0)-AG168</f>
        <v>9908.9900000000016</v>
      </c>
      <c r="AN168" s="13">
        <v>45453</v>
      </c>
      <c r="AO168" t="s">
        <v>47</v>
      </c>
      <c r="AP168" s="9">
        <v>0</v>
      </c>
      <c r="AQ168" s="11">
        <v>0</v>
      </c>
      <c r="AR168" s="11">
        <v>0</v>
      </c>
    </row>
    <row r="169" spans="1:44" x14ac:dyDescent="0.25">
      <c r="A169" s="1">
        <v>128278</v>
      </c>
      <c r="B169" s="2">
        <v>45229</v>
      </c>
      <c r="C169" t="s">
        <v>212</v>
      </c>
      <c r="D169" t="s">
        <v>65</v>
      </c>
      <c r="E169" s="3">
        <v>196770</v>
      </c>
      <c r="F169" s="3">
        <v>26000</v>
      </c>
      <c r="G169" s="11">
        <v>0</v>
      </c>
      <c r="H169" s="2">
        <v>44957</v>
      </c>
      <c r="I169" s="2">
        <v>45026</v>
      </c>
      <c r="J169">
        <v>13</v>
      </c>
      <c r="K169" s="2">
        <v>45444</v>
      </c>
      <c r="L169" s="2">
        <v>45352</v>
      </c>
      <c r="M169" t="str">
        <f t="shared" si="16"/>
        <v>Yes</v>
      </c>
      <c r="N169">
        <f t="shared" si="17"/>
        <v>0</v>
      </c>
      <c r="O169" s="11">
        <v>0</v>
      </c>
      <c r="P169" s="11">
        <f>SUMIF([1]Payoffs!A:A,[1]Distribution!A170,[1]Payoffs!AA:AA)</f>
        <v>917.89</v>
      </c>
      <c r="R169" s="5">
        <v>0.11550000000000001</v>
      </c>
      <c r="S169" s="5">
        <v>2.5000000000000001E-3</v>
      </c>
      <c r="T169" s="5">
        <v>2.5000000000000001E-3</v>
      </c>
      <c r="U169" s="6">
        <f t="shared" si="18"/>
        <v>0.1105</v>
      </c>
      <c r="V169" s="9">
        <v>170770</v>
      </c>
      <c r="W169" s="12">
        <f>SUMIF('[1]Commitment Draws'!A:A,[1]Distribution!A170,'[1]Commitment Draws'!G:G)</f>
        <v>0</v>
      </c>
      <c r="X169" s="12">
        <f t="shared" si="19"/>
        <v>0</v>
      </c>
      <c r="Y169" s="12">
        <v>0</v>
      </c>
      <c r="Z169" s="12">
        <f t="shared" si="20"/>
        <v>0</v>
      </c>
      <c r="AA169" s="7">
        <v>0</v>
      </c>
      <c r="AB169" s="11">
        <f>SUMIF('[1]Transaction Detail'!$D:$D,[1]Distribution!A170,'[1]Transaction Detail'!$H:$H)</f>
        <v>0</v>
      </c>
      <c r="AC169" s="11">
        <f>SUMIF('[1]Transaction Detail'!$D:$D,[1]Distribution!A170,'[1]Transaction Detail'!$I:$I)</f>
        <v>0</v>
      </c>
      <c r="AD169" s="11">
        <f t="shared" si="21"/>
        <v>0</v>
      </c>
      <c r="AE169" s="11">
        <f t="shared" si="22"/>
        <v>0</v>
      </c>
      <c r="AF169" s="11">
        <f t="shared" si="23"/>
        <v>0</v>
      </c>
      <c r="AG169" s="11">
        <f>SUMIF('[1]Servicing Advances - Active'!A:A,[1]Distribution!A170,'[1]Servicing Advances - Active'!B:B)</f>
        <v>-20</v>
      </c>
      <c r="AH169" s="2">
        <f>_xlfn.IFNA(VLOOKUP(A169,[1]Payoffs!A:AB,22,FALSE),"")</f>
        <v>45415</v>
      </c>
      <c r="AI169" s="11">
        <f>_xlfn.IFNA(VLOOKUP($A169,[1]Payoffs!$A:$AB,23,FALSE),0)</f>
        <v>170770</v>
      </c>
      <c r="AJ169" s="11">
        <f>_xlfn.IFNA(VLOOKUP($A169,[1]Payoffs!$A:$AB,24,FALSE),0)</f>
        <v>1808.0273750000001</v>
      </c>
      <c r="AK169" s="11">
        <f>ROUND(_xlfn.IFNA(VLOOKUP($A169,[1]Payoffs!$A:$AB,19,FALSE),0),2)</f>
        <v>78.27</v>
      </c>
      <c r="AL169" s="11">
        <v>0</v>
      </c>
      <c r="AM169" s="11">
        <f>IF(AB169&lt;&gt;0,Y169+AC169-AF169+O169-AE169+AI169+AJ169-AK169+P169+AL169,O169+AC169+AI169+AJ169-AK169+P169+AL169)+_xlfn.IFNA(VLOOKUP(A169,[1]Payoffs!A:AB,28,FALSE),0)-AG169</f>
        <v>173437.64737500003</v>
      </c>
      <c r="AN169" s="13" t="s">
        <v>52</v>
      </c>
      <c r="AO169" t="s">
        <v>53</v>
      </c>
      <c r="AP169" s="9">
        <v>0</v>
      </c>
      <c r="AQ169" s="3">
        <v>0</v>
      </c>
      <c r="AR169" s="3">
        <v>0</v>
      </c>
    </row>
    <row r="170" spans="1:44" x14ac:dyDescent="0.25">
      <c r="A170" s="14">
        <v>126482</v>
      </c>
      <c r="B170" s="2">
        <v>45229</v>
      </c>
      <c r="C170" t="s">
        <v>213</v>
      </c>
      <c r="D170" t="s">
        <v>49</v>
      </c>
      <c r="E170" s="3">
        <v>1085000</v>
      </c>
      <c r="F170" s="3">
        <v>811000</v>
      </c>
      <c r="G170" s="11">
        <v>0</v>
      </c>
      <c r="H170" s="2">
        <v>44960</v>
      </c>
      <c r="I170" s="2">
        <v>45026</v>
      </c>
      <c r="J170">
        <v>13</v>
      </c>
      <c r="K170" s="2">
        <v>45474</v>
      </c>
      <c r="L170" s="2">
        <v>45383</v>
      </c>
      <c r="M170" t="str">
        <f t="shared" si="16"/>
        <v>Yes</v>
      </c>
      <c r="N170">
        <f t="shared" si="17"/>
        <v>1</v>
      </c>
      <c r="O170" s="11">
        <v>0</v>
      </c>
      <c r="P170" s="11">
        <f>SUMIF([1]Payoffs!A:A,[1]Distribution!A171,[1]Payoffs!AA:AA)</f>
        <v>0</v>
      </c>
      <c r="R170" s="5">
        <v>0.107</v>
      </c>
      <c r="S170" s="5">
        <v>2.5000000000000001E-3</v>
      </c>
      <c r="T170" s="5">
        <v>2.5000000000000001E-3</v>
      </c>
      <c r="U170" s="6">
        <f t="shared" si="18"/>
        <v>0.10199999999999999</v>
      </c>
      <c r="V170" s="9">
        <v>1085000</v>
      </c>
      <c r="W170" s="12">
        <f>SUMIF('[1]Commitment Draws'!A:A,[1]Distribution!A171,'[1]Commitment Draws'!G:G)</f>
        <v>0</v>
      </c>
      <c r="X170" s="12">
        <f t="shared" si="19"/>
        <v>1085000</v>
      </c>
      <c r="Y170" s="12">
        <v>9674.58</v>
      </c>
      <c r="Z170" s="12">
        <f t="shared" si="20"/>
        <v>9674.58</v>
      </c>
      <c r="AA170" s="7">
        <v>0</v>
      </c>
      <c r="AB170" s="11">
        <f>SUMIF('[1]Transaction Detail'!$D:$D,[1]Distribution!A171,'[1]Transaction Detail'!$H:$H)</f>
        <v>9674.58</v>
      </c>
      <c r="AC170" s="11">
        <f>SUMIF('[1]Transaction Detail'!$D:$D,[1]Distribution!A171,'[1]Transaction Detail'!$I:$I)</f>
        <v>0</v>
      </c>
      <c r="AD170" s="11">
        <f t="shared" si="21"/>
        <v>226.04</v>
      </c>
      <c r="AE170" s="11">
        <f t="shared" si="22"/>
        <v>226.04</v>
      </c>
      <c r="AF170" s="11">
        <f t="shared" si="23"/>
        <v>226.04</v>
      </c>
      <c r="AG170" s="11">
        <f>SUMIF('[1]Servicing Advances - Active'!A:A,[1]Distribution!A171,'[1]Servicing Advances - Active'!B:B)</f>
        <v>1109.9000000000001</v>
      </c>
      <c r="AH170" s="2" t="str">
        <f>_xlfn.IFNA(VLOOKUP(A170,[1]Payoffs!A:AB,22,FALSE),"")</f>
        <v/>
      </c>
      <c r="AI170" s="11">
        <f>_xlfn.IFNA(VLOOKUP($A170,[1]Payoffs!$A:$AB,23,FALSE),0)</f>
        <v>0</v>
      </c>
      <c r="AJ170" s="11">
        <f>_xlfn.IFNA(VLOOKUP($A170,[1]Payoffs!$A:$AB,24,FALSE),0)</f>
        <v>0</v>
      </c>
      <c r="AK170" s="11">
        <f>ROUND(_xlfn.IFNA(VLOOKUP($A170,[1]Payoffs!$A:$AB,19,FALSE),0),2)</f>
        <v>0</v>
      </c>
      <c r="AL170" s="11">
        <v>0</v>
      </c>
      <c r="AM170" s="11">
        <f>IF(AB170&lt;&gt;0,Y170+AC170-AF170+O170-AE170+AI170+AJ170-AK170+P170+AL170,O170+AC170+AI170+AJ170-AK170+P170+AL170)+_xlfn.IFNA(VLOOKUP(A170,[1]Payoffs!A:AB,28,FALSE),0)-AG170</f>
        <v>8112.5999999999985</v>
      </c>
      <c r="AN170" s="13">
        <v>45453</v>
      </c>
      <c r="AO170" t="s">
        <v>47</v>
      </c>
      <c r="AP170" s="9">
        <v>0</v>
      </c>
      <c r="AQ170" s="3">
        <v>0</v>
      </c>
      <c r="AR170" s="3">
        <v>0</v>
      </c>
    </row>
    <row r="171" spans="1:44" x14ac:dyDescent="0.25">
      <c r="A171" s="14">
        <v>126486</v>
      </c>
      <c r="B171" s="2">
        <v>45229</v>
      </c>
      <c r="C171" t="s">
        <v>213</v>
      </c>
      <c r="D171" t="s">
        <v>49</v>
      </c>
      <c r="E171" s="3">
        <v>1085000</v>
      </c>
      <c r="F171" s="3">
        <v>811000</v>
      </c>
      <c r="G171" s="11">
        <v>0</v>
      </c>
      <c r="H171" s="2">
        <v>44960</v>
      </c>
      <c r="I171" s="2">
        <v>45026</v>
      </c>
      <c r="J171">
        <v>13</v>
      </c>
      <c r="K171" s="2">
        <v>45474</v>
      </c>
      <c r="L171" s="2">
        <v>45383</v>
      </c>
      <c r="M171" t="str">
        <f t="shared" si="16"/>
        <v>Yes</v>
      </c>
      <c r="N171">
        <f t="shared" si="17"/>
        <v>1</v>
      </c>
      <c r="O171" s="11">
        <v>0</v>
      </c>
      <c r="P171" s="11">
        <f>SUMIF([1]Payoffs!A:A,[1]Distribution!A172,[1]Payoffs!AA:AA)</f>
        <v>0</v>
      </c>
      <c r="R171" s="5">
        <v>0.107</v>
      </c>
      <c r="S171" s="5">
        <v>2.5000000000000001E-3</v>
      </c>
      <c r="T171" s="5">
        <v>2.5000000000000001E-3</v>
      </c>
      <c r="U171" s="6">
        <f t="shared" si="18"/>
        <v>0.10199999999999999</v>
      </c>
      <c r="V171" s="9">
        <v>1085000</v>
      </c>
      <c r="W171" s="12">
        <f>SUMIF('[1]Commitment Draws'!A:A,[1]Distribution!A172,'[1]Commitment Draws'!G:G)</f>
        <v>0</v>
      </c>
      <c r="X171" s="12">
        <f t="shared" si="19"/>
        <v>1085000</v>
      </c>
      <c r="Y171" s="12">
        <v>9674.58</v>
      </c>
      <c r="Z171" s="12">
        <f t="shared" si="20"/>
        <v>9674.58</v>
      </c>
      <c r="AA171" s="7">
        <v>0</v>
      </c>
      <c r="AB171" s="11">
        <f>SUMIF('[1]Transaction Detail'!$D:$D,[1]Distribution!A172,'[1]Transaction Detail'!$H:$H)</f>
        <v>9674.58</v>
      </c>
      <c r="AC171" s="11">
        <f>SUMIF('[1]Transaction Detail'!$D:$D,[1]Distribution!A172,'[1]Transaction Detail'!$I:$I)</f>
        <v>0</v>
      </c>
      <c r="AD171" s="11">
        <f t="shared" si="21"/>
        <v>226.04</v>
      </c>
      <c r="AE171" s="11">
        <f t="shared" si="22"/>
        <v>226.04</v>
      </c>
      <c r="AF171" s="11">
        <f t="shared" si="23"/>
        <v>226.04</v>
      </c>
      <c r="AG171" s="11">
        <f>SUMIF('[1]Servicing Advances - Active'!A:A,[1]Distribution!A172,'[1]Servicing Advances - Active'!B:B)</f>
        <v>1109.9000000000001</v>
      </c>
      <c r="AH171" s="2" t="str">
        <f>_xlfn.IFNA(VLOOKUP(A171,[1]Payoffs!A:AB,22,FALSE),"")</f>
        <v/>
      </c>
      <c r="AI171" s="11">
        <f>_xlfn.IFNA(VLOOKUP($A171,[1]Payoffs!$A:$AB,23,FALSE),0)</f>
        <v>0</v>
      </c>
      <c r="AJ171" s="11">
        <f>_xlfn.IFNA(VLOOKUP($A171,[1]Payoffs!$A:$AB,24,FALSE),0)</f>
        <v>0</v>
      </c>
      <c r="AK171" s="11">
        <f>ROUND(_xlfn.IFNA(VLOOKUP($A171,[1]Payoffs!$A:$AB,19,FALSE),0),2)</f>
        <v>0</v>
      </c>
      <c r="AL171" s="11">
        <v>0</v>
      </c>
      <c r="AM171" s="11">
        <f>IF(AB171&lt;&gt;0,Y171+AC171-AF171+O171-AE171+AI171+AJ171-AK171+P171+AL171,O171+AC171+AI171+AJ171-AK171+P171+AL171)+_xlfn.IFNA(VLOOKUP(A171,[1]Payoffs!A:AB,28,FALSE),0)-AG171</f>
        <v>8112.5999999999985</v>
      </c>
      <c r="AN171" s="13">
        <v>45453</v>
      </c>
      <c r="AO171" t="s">
        <v>47</v>
      </c>
      <c r="AP171" s="9">
        <v>0</v>
      </c>
      <c r="AQ171" s="3">
        <v>0</v>
      </c>
      <c r="AR171" s="3">
        <v>0</v>
      </c>
    </row>
    <row r="172" spans="1:44" x14ac:dyDescent="0.25">
      <c r="A172" s="1">
        <v>128013</v>
      </c>
      <c r="B172" s="2">
        <v>45229</v>
      </c>
      <c r="C172" t="s">
        <v>214</v>
      </c>
      <c r="D172" t="s">
        <v>65</v>
      </c>
      <c r="E172" s="3">
        <v>245850</v>
      </c>
      <c r="F172" s="3">
        <v>100650</v>
      </c>
      <c r="G172" s="11">
        <v>900</v>
      </c>
      <c r="H172" s="2">
        <v>44964</v>
      </c>
      <c r="I172" s="2">
        <v>45026</v>
      </c>
      <c r="J172">
        <v>13</v>
      </c>
      <c r="K172" s="2">
        <v>45474</v>
      </c>
      <c r="L172" s="2">
        <v>45383</v>
      </c>
      <c r="M172" t="str">
        <f t="shared" si="16"/>
        <v>Yes</v>
      </c>
      <c r="N172">
        <f t="shared" si="17"/>
        <v>1</v>
      </c>
      <c r="O172" s="11">
        <v>0</v>
      </c>
      <c r="P172" s="11">
        <f>SUMIF([1]Payoffs!A:A,[1]Distribution!A173,[1]Payoffs!AA:AA)</f>
        <v>0</v>
      </c>
      <c r="R172" s="5">
        <v>0.11700000000000001</v>
      </c>
      <c r="S172" s="5">
        <v>2.5000000000000001E-3</v>
      </c>
      <c r="T172" s="5">
        <v>2.5000000000000001E-3</v>
      </c>
      <c r="U172" s="6">
        <f t="shared" si="18"/>
        <v>0.112</v>
      </c>
      <c r="V172" s="9">
        <v>244950</v>
      </c>
      <c r="W172" s="12">
        <f>SUMIF('[1]Commitment Draws'!A:A,[1]Distribution!A173,'[1]Commitment Draws'!G:G)</f>
        <v>0</v>
      </c>
      <c r="X172" s="12">
        <f t="shared" si="19"/>
        <v>244950</v>
      </c>
      <c r="Y172" s="12">
        <v>2412.23</v>
      </c>
      <c r="Z172" s="12">
        <f t="shared" si="20"/>
        <v>2412.23</v>
      </c>
      <c r="AA172" s="7">
        <v>0</v>
      </c>
      <c r="AB172" s="11">
        <f>SUMIF('[1]Transaction Detail'!$D:$D,[1]Distribution!A173,'[1]Transaction Detail'!$H:$H)</f>
        <v>2412.23</v>
      </c>
      <c r="AC172" s="11">
        <f>SUMIF('[1]Transaction Detail'!$D:$D,[1]Distribution!A173,'[1]Transaction Detail'!$I:$I)</f>
        <v>0</v>
      </c>
      <c r="AD172" s="11">
        <f t="shared" si="21"/>
        <v>51.54</v>
      </c>
      <c r="AE172" s="11">
        <f t="shared" si="22"/>
        <v>51.54</v>
      </c>
      <c r="AF172" s="11">
        <f t="shared" si="23"/>
        <v>51.54</v>
      </c>
      <c r="AG172" s="11">
        <f>SUMIF('[1]Servicing Advances - Active'!A:A,[1]Distribution!A173,'[1]Servicing Advances - Active'!B:B)</f>
        <v>2360</v>
      </c>
      <c r="AH172" s="2" t="str">
        <f>_xlfn.IFNA(VLOOKUP(A172,[1]Payoffs!A:AB,22,FALSE),"")</f>
        <v/>
      </c>
      <c r="AI172" s="11">
        <f>_xlfn.IFNA(VLOOKUP($A172,[1]Payoffs!$A:$AB,23,FALSE),0)</f>
        <v>0</v>
      </c>
      <c r="AJ172" s="11">
        <f>_xlfn.IFNA(VLOOKUP($A172,[1]Payoffs!$A:$AB,24,FALSE),0)</f>
        <v>0</v>
      </c>
      <c r="AK172" s="11">
        <f>ROUND(_xlfn.IFNA(VLOOKUP($A172,[1]Payoffs!$A:$AB,19,FALSE),0),2)</f>
        <v>0</v>
      </c>
      <c r="AL172" s="11">
        <v>0</v>
      </c>
      <c r="AM172" s="11">
        <f>IF(AB172&lt;&gt;0,Y172+AC172-AF172+O172-AE172+AI172+AJ172-AK172+P172+AL172,O172+AC172+AI172+AJ172-AK172+P172+AL172)+_xlfn.IFNA(VLOOKUP(A172,[1]Payoffs!A:AB,28,FALSE),0)-AG172</f>
        <v>-50.849999999999909</v>
      </c>
      <c r="AN172" s="13">
        <v>45453</v>
      </c>
      <c r="AO172" t="s">
        <v>47</v>
      </c>
      <c r="AP172" s="9">
        <v>0</v>
      </c>
      <c r="AQ172" s="3">
        <v>0</v>
      </c>
      <c r="AR172" s="3">
        <v>0</v>
      </c>
    </row>
    <row r="173" spans="1:44" x14ac:dyDescent="0.25">
      <c r="A173" s="1">
        <v>128026</v>
      </c>
      <c r="B173" s="2">
        <v>45229</v>
      </c>
      <c r="C173" t="s">
        <v>215</v>
      </c>
      <c r="D173" t="s">
        <v>99</v>
      </c>
      <c r="E173" s="3">
        <v>182000</v>
      </c>
      <c r="F173" s="3">
        <v>117183</v>
      </c>
      <c r="G173" s="11">
        <v>9000</v>
      </c>
      <c r="H173" s="2">
        <v>44959</v>
      </c>
      <c r="I173" s="2">
        <v>45026</v>
      </c>
      <c r="J173">
        <v>13</v>
      </c>
      <c r="K173" s="2">
        <v>45474</v>
      </c>
      <c r="L173" s="2">
        <v>45383</v>
      </c>
      <c r="M173" t="str">
        <f t="shared" si="16"/>
        <v>Yes</v>
      </c>
      <c r="N173">
        <f t="shared" si="17"/>
        <v>1</v>
      </c>
      <c r="O173" s="11">
        <v>0</v>
      </c>
      <c r="P173" s="11">
        <f>SUMIF([1]Payoffs!A:A,[1]Distribution!A174,[1]Payoffs!AA:AA)</f>
        <v>0</v>
      </c>
      <c r="R173" s="5">
        <v>0.13500000000000001</v>
      </c>
      <c r="S173" s="5">
        <v>2.5000000000000001E-3</v>
      </c>
      <c r="T173" s="5">
        <v>2.5000000000000001E-3</v>
      </c>
      <c r="U173" s="6">
        <f t="shared" si="18"/>
        <v>0.13</v>
      </c>
      <c r="V173" s="9">
        <v>182000</v>
      </c>
      <c r="W173" s="12">
        <f>SUMIF('[1]Commitment Draws'!A:A,[1]Distribution!A174,'[1]Commitment Draws'!G:G)</f>
        <v>0</v>
      </c>
      <c r="X173" s="12">
        <f t="shared" si="19"/>
        <v>182000</v>
      </c>
      <c r="Y173" s="12">
        <v>2047.5</v>
      </c>
      <c r="Z173" s="12">
        <f t="shared" si="20"/>
        <v>2047.5</v>
      </c>
      <c r="AA173" s="7">
        <v>0</v>
      </c>
      <c r="AB173" s="11">
        <f>SUMIF('[1]Transaction Detail'!$D:$D,[1]Distribution!A174,'[1]Transaction Detail'!$H:$H)</f>
        <v>2047.5</v>
      </c>
      <c r="AC173" s="11">
        <f>SUMIF('[1]Transaction Detail'!$D:$D,[1]Distribution!A174,'[1]Transaction Detail'!$I:$I)</f>
        <v>0</v>
      </c>
      <c r="AD173" s="11">
        <f t="shared" si="21"/>
        <v>37.92</v>
      </c>
      <c r="AE173" s="11">
        <f t="shared" si="22"/>
        <v>37.92</v>
      </c>
      <c r="AF173" s="11">
        <f t="shared" si="23"/>
        <v>37.92</v>
      </c>
      <c r="AG173" s="11">
        <f>SUMIF('[1]Servicing Advances - Active'!A:A,[1]Distribution!A174,'[1]Servicing Advances - Active'!B:B)</f>
        <v>0</v>
      </c>
      <c r="AH173" s="2" t="str">
        <f>_xlfn.IFNA(VLOOKUP(A173,[1]Payoffs!A:AB,22,FALSE),"")</f>
        <v/>
      </c>
      <c r="AI173" s="11">
        <f>_xlfn.IFNA(VLOOKUP($A173,[1]Payoffs!$A:$AB,23,FALSE),0)</f>
        <v>0</v>
      </c>
      <c r="AJ173" s="11">
        <f>_xlfn.IFNA(VLOOKUP($A173,[1]Payoffs!$A:$AB,24,FALSE),0)</f>
        <v>0</v>
      </c>
      <c r="AK173" s="11">
        <f>ROUND(_xlfn.IFNA(VLOOKUP($A173,[1]Payoffs!$A:$AB,19,FALSE),0),2)</f>
        <v>0</v>
      </c>
      <c r="AL173" s="11">
        <v>0</v>
      </c>
      <c r="AM173" s="11">
        <f>IF(AB173&lt;&gt;0,Y173+AC173-AF173+O173-AE173+AI173+AJ173-AK173+P173+AL173,O173+AC173+AI173+AJ173-AK173+P173+AL173)+_xlfn.IFNA(VLOOKUP(A173,[1]Payoffs!A:AB,28,FALSE),0)-AG173</f>
        <v>1971.6599999999999</v>
      </c>
      <c r="AN173" s="13">
        <v>45453</v>
      </c>
      <c r="AO173" t="s">
        <v>47</v>
      </c>
      <c r="AP173" s="9">
        <v>0</v>
      </c>
      <c r="AQ173" s="3">
        <v>0</v>
      </c>
      <c r="AR173" s="3">
        <v>0</v>
      </c>
    </row>
    <row r="174" spans="1:44" x14ac:dyDescent="0.25">
      <c r="A174" s="1">
        <v>128116</v>
      </c>
      <c r="B174" s="2">
        <v>45229</v>
      </c>
      <c r="C174" t="s">
        <v>216</v>
      </c>
      <c r="D174" t="s">
        <v>71</v>
      </c>
      <c r="E174" s="3">
        <v>160000</v>
      </c>
      <c r="F174" s="3">
        <v>0</v>
      </c>
      <c r="G174" s="11">
        <v>0</v>
      </c>
      <c r="H174" s="2">
        <v>44964</v>
      </c>
      <c r="I174" s="2">
        <v>45026</v>
      </c>
      <c r="J174">
        <v>19</v>
      </c>
      <c r="K174" s="2">
        <v>45566</v>
      </c>
      <c r="L174" s="2">
        <v>45566</v>
      </c>
      <c r="M174" t="str">
        <f t="shared" si="16"/>
        <v>No</v>
      </c>
      <c r="N174">
        <f t="shared" si="17"/>
        <v>4</v>
      </c>
      <c r="O174" s="11">
        <v>0</v>
      </c>
      <c r="P174" s="11">
        <f>SUMIF([1]Payoffs!A:A,[1]Distribution!A175,[1]Payoffs!AA:AA)</f>
        <v>0</v>
      </c>
      <c r="R174" s="5">
        <v>9.9500000000000005E-2</v>
      </c>
      <c r="S174" s="5">
        <v>2.5000000000000001E-3</v>
      </c>
      <c r="T174" s="5">
        <v>2.5000000000000001E-3</v>
      </c>
      <c r="U174" s="6">
        <f t="shared" si="18"/>
        <v>9.4500000000000001E-2</v>
      </c>
      <c r="V174" s="9">
        <v>160000</v>
      </c>
      <c r="W174" s="12">
        <f>SUMIF('[1]Commitment Draws'!A:A,[1]Distribution!A175,'[1]Commitment Draws'!G:G)</f>
        <v>0</v>
      </c>
      <c r="X174" s="12">
        <f t="shared" si="19"/>
        <v>160000</v>
      </c>
      <c r="Y174" s="12">
        <v>1326.67</v>
      </c>
      <c r="Z174" s="12">
        <f t="shared" si="20"/>
        <v>1326.67</v>
      </c>
      <c r="AA174" s="7">
        <v>0</v>
      </c>
      <c r="AB174" s="11">
        <f>SUMIF('[1]Transaction Detail'!$D:$D,[1]Distribution!A175,'[1]Transaction Detail'!$H:$H)</f>
        <v>1326.67</v>
      </c>
      <c r="AC174" s="11">
        <f>SUMIF('[1]Transaction Detail'!$D:$D,[1]Distribution!A175,'[1]Transaction Detail'!$I:$I)</f>
        <v>0</v>
      </c>
      <c r="AD174" s="11">
        <f t="shared" si="21"/>
        <v>33.33</v>
      </c>
      <c r="AE174" s="11">
        <f t="shared" si="22"/>
        <v>33.33</v>
      </c>
      <c r="AF174" s="11">
        <f t="shared" si="23"/>
        <v>33.33</v>
      </c>
      <c r="AG174" s="11">
        <f>SUMIF('[1]Servicing Advances - Active'!A:A,[1]Distribution!A175,'[1]Servicing Advances - Active'!B:B)</f>
        <v>0</v>
      </c>
      <c r="AH174" s="2" t="str">
        <f>_xlfn.IFNA(VLOOKUP(A174,[1]Payoffs!A:AB,22,FALSE),"")</f>
        <v/>
      </c>
      <c r="AI174" s="11">
        <f>_xlfn.IFNA(VLOOKUP($A174,[1]Payoffs!$A:$AB,23,FALSE),0)</f>
        <v>0</v>
      </c>
      <c r="AJ174" s="11">
        <f>_xlfn.IFNA(VLOOKUP($A174,[1]Payoffs!$A:$AB,24,FALSE),0)</f>
        <v>0</v>
      </c>
      <c r="AK174" s="11">
        <f>ROUND(_xlfn.IFNA(VLOOKUP($A174,[1]Payoffs!$A:$AB,19,FALSE),0),2)</f>
        <v>0</v>
      </c>
      <c r="AL174" s="11">
        <v>0</v>
      </c>
      <c r="AM174" s="11">
        <f>IF(AB174&lt;&gt;0,Y174+AC174-AF174+O174-AE174+AI174+AJ174-AK174+P174+AL174,O174+AC174+AI174+AJ174-AK174+P174+AL174)+_xlfn.IFNA(VLOOKUP(A174,[1]Payoffs!A:AB,28,FALSE),0)-AG174</f>
        <v>1260.0100000000002</v>
      </c>
      <c r="AN174" s="13">
        <v>45453</v>
      </c>
      <c r="AO174" t="s">
        <v>47</v>
      </c>
      <c r="AP174" s="9">
        <v>0</v>
      </c>
      <c r="AQ174" s="3">
        <v>0</v>
      </c>
      <c r="AR174" s="3">
        <v>0</v>
      </c>
    </row>
    <row r="175" spans="1:44" x14ac:dyDescent="0.25">
      <c r="A175" s="1">
        <v>128444</v>
      </c>
      <c r="B175" s="2">
        <v>45229</v>
      </c>
      <c r="C175" t="s">
        <v>217</v>
      </c>
      <c r="D175" t="s">
        <v>71</v>
      </c>
      <c r="E175" s="3">
        <v>748000</v>
      </c>
      <c r="F175" s="3">
        <v>0</v>
      </c>
      <c r="G175" s="11">
        <v>0</v>
      </c>
      <c r="H175" s="2">
        <v>44960</v>
      </c>
      <c r="I175" s="2">
        <v>44995</v>
      </c>
      <c r="J175">
        <v>24</v>
      </c>
      <c r="K175" s="2">
        <v>45689</v>
      </c>
      <c r="L175" s="2">
        <v>45689</v>
      </c>
      <c r="M175" t="str">
        <f t="shared" si="16"/>
        <v>No</v>
      </c>
      <c r="N175">
        <f t="shared" si="17"/>
        <v>8</v>
      </c>
      <c r="O175" s="11">
        <v>0</v>
      </c>
      <c r="P175" s="11">
        <f>SUMIF([1]Payoffs!A:A,[1]Distribution!A176,[1]Payoffs!AA:AA)</f>
        <v>0</v>
      </c>
      <c r="R175" s="5">
        <v>9.5500000000000002E-2</v>
      </c>
      <c r="S175" s="5">
        <v>2.5000000000000001E-3</v>
      </c>
      <c r="T175" s="5">
        <v>2.5000000000000001E-3</v>
      </c>
      <c r="U175" s="6">
        <f t="shared" si="18"/>
        <v>9.0499999999999997E-2</v>
      </c>
      <c r="V175" s="9">
        <v>748000</v>
      </c>
      <c r="W175" s="12">
        <f>SUMIF('[1]Commitment Draws'!A:A,[1]Distribution!A176,'[1]Commitment Draws'!G:G)</f>
        <v>0</v>
      </c>
      <c r="X175" s="12">
        <f t="shared" si="19"/>
        <v>748000</v>
      </c>
      <c r="Y175" s="12">
        <v>5952.83</v>
      </c>
      <c r="Z175" s="12">
        <f t="shared" si="20"/>
        <v>5952.83</v>
      </c>
      <c r="AA175" s="7">
        <v>0</v>
      </c>
      <c r="AB175" s="11">
        <f>SUMIF('[1]Transaction Detail'!$D:$D,[1]Distribution!A176,'[1]Transaction Detail'!$H:$H)</f>
        <v>5952.83</v>
      </c>
      <c r="AC175" s="11">
        <f>SUMIF('[1]Transaction Detail'!$D:$D,[1]Distribution!A176,'[1]Transaction Detail'!$I:$I)</f>
        <v>0</v>
      </c>
      <c r="AD175" s="11">
        <f t="shared" si="21"/>
        <v>155.83000000000001</v>
      </c>
      <c r="AE175" s="11">
        <f t="shared" si="22"/>
        <v>155.83000000000001</v>
      </c>
      <c r="AF175" s="11">
        <f t="shared" si="23"/>
        <v>155.83000000000001</v>
      </c>
      <c r="AG175" s="11">
        <f>SUMIF('[1]Servicing Advances - Active'!A:A,[1]Distribution!A176,'[1]Servicing Advances - Active'!B:B)</f>
        <v>0</v>
      </c>
      <c r="AH175" s="2" t="str">
        <f>_xlfn.IFNA(VLOOKUP(A175,[1]Payoffs!A:AB,22,FALSE),"")</f>
        <v/>
      </c>
      <c r="AI175" s="11">
        <f>_xlfn.IFNA(VLOOKUP($A175,[1]Payoffs!$A:$AB,23,FALSE),0)</f>
        <v>0</v>
      </c>
      <c r="AJ175" s="11">
        <f>_xlfn.IFNA(VLOOKUP($A175,[1]Payoffs!$A:$AB,24,FALSE),0)</f>
        <v>0</v>
      </c>
      <c r="AK175" s="11">
        <f>ROUND(_xlfn.IFNA(VLOOKUP($A175,[1]Payoffs!$A:$AB,19,FALSE),0),2)</f>
        <v>0</v>
      </c>
      <c r="AL175" s="11">
        <v>0</v>
      </c>
      <c r="AM175" s="11">
        <f>IF(AB175&lt;&gt;0,Y175+AC175-AF175+O175-AE175+AI175+AJ175-AK175+P175+AL175,O175+AC175+AI175+AJ175-AK175+P175+AL175)+_xlfn.IFNA(VLOOKUP(A175,[1]Payoffs!A:AB,28,FALSE),0)-AG175</f>
        <v>5641.17</v>
      </c>
      <c r="AN175" s="13">
        <v>45453</v>
      </c>
      <c r="AO175" t="s">
        <v>47</v>
      </c>
      <c r="AP175" s="9">
        <v>0</v>
      </c>
      <c r="AQ175" s="3">
        <v>0</v>
      </c>
      <c r="AR175" s="3">
        <v>0</v>
      </c>
    </row>
    <row r="176" spans="1:44" x14ac:dyDescent="0.25">
      <c r="A176" s="1">
        <v>128447</v>
      </c>
      <c r="B176" s="2">
        <v>45229</v>
      </c>
      <c r="C176" t="s">
        <v>218</v>
      </c>
      <c r="D176" t="s">
        <v>71</v>
      </c>
      <c r="E176" s="3">
        <v>728000</v>
      </c>
      <c r="F176" s="3">
        <v>0</v>
      </c>
      <c r="G176" s="11">
        <v>0</v>
      </c>
      <c r="H176" s="2">
        <v>44960</v>
      </c>
      <c r="I176" s="2">
        <v>44995</v>
      </c>
      <c r="J176">
        <v>24</v>
      </c>
      <c r="K176" s="2">
        <v>45689</v>
      </c>
      <c r="L176" s="2">
        <v>45689</v>
      </c>
      <c r="M176" t="str">
        <f t="shared" si="16"/>
        <v>No</v>
      </c>
      <c r="N176">
        <f t="shared" si="17"/>
        <v>8</v>
      </c>
      <c r="O176" s="11">
        <v>0</v>
      </c>
      <c r="P176" s="11">
        <f>SUMIF([1]Payoffs!A:A,[1]Distribution!A177,[1]Payoffs!AA:AA)</f>
        <v>0</v>
      </c>
      <c r="R176" s="5">
        <v>9.5500000000000002E-2</v>
      </c>
      <c r="S176" s="5">
        <v>2.5000000000000001E-3</v>
      </c>
      <c r="T176" s="5">
        <v>2.5000000000000001E-3</v>
      </c>
      <c r="U176" s="6">
        <f t="shared" si="18"/>
        <v>9.0499999999999997E-2</v>
      </c>
      <c r="V176" s="9">
        <v>728000</v>
      </c>
      <c r="W176" s="12">
        <f>SUMIF('[1]Commitment Draws'!A:A,[1]Distribution!A177,'[1]Commitment Draws'!G:G)</f>
        <v>0</v>
      </c>
      <c r="X176" s="12">
        <f t="shared" si="19"/>
        <v>728000</v>
      </c>
      <c r="Y176" s="12">
        <v>5793.67</v>
      </c>
      <c r="Z176" s="12">
        <f t="shared" si="20"/>
        <v>5793.67</v>
      </c>
      <c r="AA176" s="7">
        <v>0</v>
      </c>
      <c r="AB176" s="11">
        <f>SUMIF('[1]Transaction Detail'!$D:$D,[1]Distribution!A177,'[1]Transaction Detail'!$H:$H)</f>
        <v>5793.67</v>
      </c>
      <c r="AC176" s="11">
        <f>SUMIF('[1]Transaction Detail'!$D:$D,[1]Distribution!A177,'[1]Transaction Detail'!$I:$I)</f>
        <v>0</v>
      </c>
      <c r="AD176" s="11">
        <f t="shared" si="21"/>
        <v>151.66999999999999</v>
      </c>
      <c r="AE176" s="11">
        <f t="shared" si="22"/>
        <v>151.66999999999999</v>
      </c>
      <c r="AF176" s="11">
        <f t="shared" si="23"/>
        <v>151.66999999999999</v>
      </c>
      <c r="AG176" s="11">
        <f>SUMIF('[1]Servicing Advances - Active'!A:A,[1]Distribution!A177,'[1]Servicing Advances - Active'!B:B)</f>
        <v>0</v>
      </c>
      <c r="AH176" s="2" t="str">
        <f>_xlfn.IFNA(VLOOKUP(A176,[1]Payoffs!A:AB,22,FALSE),"")</f>
        <v/>
      </c>
      <c r="AI176" s="11">
        <f>_xlfn.IFNA(VLOOKUP($A176,[1]Payoffs!$A:$AB,23,FALSE),0)</f>
        <v>0</v>
      </c>
      <c r="AJ176" s="11">
        <f>_xlfn.IFNA(VLOOKUP($A176,[1]Payoffs!$A:$AB,24,FALSE),0)</f>
        <v>0</v>
      </c>
      <c r="AK176" s="11">
        <f>ROUND(_xlfn.IFNA(VLOOKUP($A176,[1]Payoffs!$A:$AB,19,FALSE),0),2)</f>
        <v>0</v>
      </c>
      <c r="AL176" s="11">
        <v>0</v>
      </c>
      <c r="AM176" s="11">
        <f>IF(AB176&lt;&gt;0,Y176+AC176-AF176+O176-AE176+AI176+AJ176-AK176+P176+AL176,O176+AC176+AI176+AJ176-AK176+P176+AL176)+_xlfn.IFNA(VLOOKUP(A176,[1]Payoffs!A:AB,28,FALSE),0)-AG176</f>
        <v>5490.33</v>
      </c>
      <c r="AN176" s="13">
        <v>45453</v>
      </c>
      <c r="AO176" t="s">
        <v>47</v>
      </c>
      <c r="AP176" s="9">
        <v>0</v>
      </c>
      <c r="AQ176" s="3">
        <v>0</v>
      </c>
      <c r="AR176" s="3">
        <v>0</v>
      </c>
    </row>
    <row r="177" spans="1:44" x14ac:dyDescent="0.25">
      <c r="A177" s="1">
        <v>127934</v>
      </c>
      <c r="B177" s="2">
        <v>45229</v>
      </c>
      <c r="C177" t="s">
        <v>219</v>
      </c>
      <c r="D177" t="s">
        <v>49</v>
      </c>
      <c r="E177" s="3">
        <v>3025330</v>
      </c>
      <c r="F177" s="3">
        <v>2540465</v>
      </c>
      <c r="G177" s="11">
        <v>1471869.5</v>
      </c>
      <c r="H177" s="2">
        <v>44979</v>
      </c>
      <c r="I177" s="2">
        <v>45026</v>
      </c>
      <c r="J177">
        <v>19</v>
      </c>
      <c r="K177" s="2">
        <v>45566</v>
      </c>
      <c r="L177" s="2">
        <v>45566</v>
      </c>
      <c r="M177" t="str">
        <f t="shared" si="16"/>
        <v>No</v>
      </c>
      <c r="N177">
        <f t="shared" si="17"/>
        <v>4</v>
      </c>
      <c r="O177" s="11">
        <v>0</v>
      </c>
      <c r="P177" s="11">
        <f>SUMIF([1]Payoffs!A:A,[1]Distribution!A178,[1]Payoffs!AA:AA)</f>
        <v>0</v>
      </c>
      <c r="R177" s="5">
        <v>0.1095</v>
      </c>
      <c r="S177" s="5">
        <v>2.5000000000000001E-3</v>
      </c>
      <c r="T177" s="5">
        <v>2.5000000000000001E-3</v>
      </c>
      <c r="U177" s="6">
        <f t="shared" si="18"/>
        <v>0.1045</v>
      </c>
      <c r="V177" s="9">
        <v>1553460.5</v>
      </c>
      <c r="W177" s="12">
        <f>SUMIF('[1]Commitment Draws'!A:A,[1]Distribution!A178,'[1]Commitment Draws'!G:G)</f>
        <v>0</v>
      </c>
      <c r="X177" s="12">
        <f t="shared" si="19"/>
        <v>1553460.5</v>
      </c>
      <c r="Y177" s="12">
        <v>14175.33</v>
      </c>
      <c r="Z177" s="12">
        <f t="shared" si="20"/>
        <v>14175.33</v>
      </c>
      <c r="AA177" s="7">
        <v>0</v>
      </c>
      <c r="AB177" s="11">
        <f>SUMIF('[1]Transaction Detail'!$D:$D,[1]Distribution!A178,'[1]Transaction Detail'!$H:$H)</f>
        <v>14175.33</v>
      </c>
      <c r="AC177" s="11">
        <f>SUMIF('[1]Transaction Detail'!$D:$D,[1]Distribution!A178,'[1]Transaction Detail'!$I:$I)</f>
        <v>0</v>
      </c>
      <c r="AD177" s="11">
        <f t="shared" si="21"/>
        <v>323.64</v>
      </c>
      <c r="AE177" s="11">
        <f t="shared" si="22"/>
        <v>323.64</v>
      </c>
      <c r="AF177" s="11">
        <f t="shared" si="23"/>
        <v>323.64</v>
      </c>
      <c r="AG177" s="11">
        <f>SUMIF('[1]Servicing Advances - Active'!A:A,[1]Distribution!A178,'[1]Servicing Advances - Active'!B:B)</f>
        <v>0</v>
      </c>
      <c r="AH177" s="2" t="str">
        <f>_xlfn.IFNA(VLOOKUP(A177,[1]Payoffs!A:AB,22,FALSE),"")</f>
        <v/>
      </c>
      <c r="AI177" s="11">
        <f>_xlfn.IFNA(VLOOKUP($A177,[1]Payoffs!$A:$AB,23,FALSE),0)</f>
        <v>0</v>
      </c>
      <c r="AJ177" s="11">
        <f>_xlfn.IFNA(VLOOKUP($A177,[1]Payoffs!$A:$AB,24,FALSE),0)</f>
        <v>0</v>
      </c>
      <c r="AK177" s="11">
        <f>ROUND(_xlfn.IFNA(VLOOKUP($A177,[1]Payoffs!$A:$AB,19,FALSE),0),2)</f>
        <v>0</v>
      </c>
      <c r="AL177" s="11">
        <v>0</v>
      </c>
      <c r="AM177" s="11">
        <f>IF(AB177&lt;&gt;0,Y177+AC177-AF177+O177-AE177+AI177+AJ177-AK177+P177+AL177,O177+AC177+AI177+AJ177-AK177+P177+AL177)+_xlfn.IFNA(VLOOKUP(A177,[1]Payoffs!A:AB,28,FALSE),0)-AG177</f>
        <v>13528.050000000001</v>
      </c>
      <c r="AN177" s="13">
        <v>45453</v>
      </c>
      <c r="AO177" t="s">
        <v>47</v>
      </c>
      <c r="AP177" s="9">
        <v>0</v>
      </c>
      <c r="AQ177" s="3">
        <v>0</v>
      </c>
      <c r="AR177" s="3">
        <v>0</v>
      </c>
    </row>
    <row r="178" spans="1:44" x14ac:dyDescent="0.25">
      <c r="A178" s="14">
        <v>128292</v>
      </c>
      <c r="B178" s="2">
        <v>45229</v>
      </c>
      <c r="C178" t="s">
        <v>220</v>
      </c>
      <c r="D178" t="s">
        <v>65</v>
      </c>
      <c r="E178" s="3">
        <v>259470</v>
      </c>
      <c r="F178" s="3">
        <v>138300</v>
      </c>
      <c r="G178" s="11">
        <v>54550</v>
      </c>
      <c r="H178" s="2">
        <v>44978</v>
      </c>
      <c r="I178" s="2">
        <v>45026</v>
      </c>
      <c r="J178">
        <v>13</v>
      </c>
      <c r="K178" s="2">
        <v>45474</v>
      </c>
      <c r="L178" s="2">
        <v>45383</v>
      </c>
      <c r="M178" t="str">
        <f t="shared" si="16"/>
        <v>Yes</v>
      </c>
      <c r="N178">
        <f t="shared" si="17"/>
        <v>1</v>
      </c>
      <c r="O178" s="11">
        <v>0</v>
      </c>
      <c r="P178" s="11">
        <f>SUMIF([1]Payoffs!A:A,[1]Distribution!A179,[1]Payoffs!AA:AA)</f>
        <v>0</v>
      </c>
      <c r="R178" s="5">
        <v>0.11650000000000001</v>
      </c>
      <c r="S178" s="5">
        <v>2.5000000000000001E-3</v>
      </c>
      <c r="T178" s="5">
        <v>2.5000000000000001E-3</v>
      </c>
      <c r="U178" s="6">
        <f t="shared" si="18"/>
        <v>0.1115</v>
      </c>
      <c r="V178" s="9">
        <v>200920</v>
      </c>
      <c r="W178" s="12">
        <f>SUMIF('[1]Commitment Draws'!A:A,[1]Distribution!A179,'[1]Commitment Draws'!G:G)</f>
        <v>4000</v>
      </c>
      <c r="X178" s="12">
        <f t="shared" si="19"/>
        <v>204920</v>
      </c>
      <c r="Y178" s="12">
        <v>1950.6</v>
      </c>
      <c r="Z178" s="12">
        <f t="shared" si="20"/>
        <v>1950.6</v>
      </c>
      <c r="AA178" s="7">
        <v>0</v>
      </c>
      <c r="AB178" s="11">
        <f>SUMIF('[1]Transaction Detail'!$D:$D,[1]Distribution!A179,'[1]Transaction Detail'!$H:$H)</f>
        <v>1950.6</v>
      </c>
      <c r="AC178" s="11">
        <f>SUMIF('[1]Transaction Detail'!$D:$D,[1]Distribution!A179,'[1]Transaction Detail'!$I:$I)</f>
        <v>0</v>
      </c>
      <c r="AD178" s="11">
        <f t="shared" si="21"/>
        <v>41.86</v>
      </c>
      <c r="AE178" s="11">
        <f t="shared" si="22"/>
        <v>41.86</v>
      </c>
      <c r="AF178" s="11">
        <f t="shared" si="23"/>
        <v>41.86</v>
      </c>
      <c r="AG178" s="11">
        <f>SUMIF('[1]Servicing Advances - Active'!A:A,[1]Distribution!A179,'[1]Servicing Advances - Active'!B:B)</f>
        <v>0</v>
      </c>
      <c r="AH178" s="2" t="str">
        <f>_xlfn.IFNA(VLOOKUP(A178,[1]Payoffs!A:AB,22,FALSE),"")</f>
        <v/>
      </c>
      <c r="AI178" s="11">
        <f>_xlfn.IFNA(VLOOKUP($A178,[1]Payoffs!$A:$AB,23,FALSE),0)</f>
        <v>0</v>
      </c>
      <c r="AJ178" s="11">
        <f>_xlfn.IFNA(VLOOKUP($A178,[1]Payoffs!$A:$AB,24,FALSE),0)</f>
        <v>0</v>
      </c>
      <c r="AK178" s="11">
        <f>ROUND(_xlfn.IFNA(VLOOKUP($A178,[1]Payoffs!$A:$AB,19,FALSE),0),2)</f>
        <v>0</v>
      </c>
      <c r="AL178" s="11">
        <v>0</v>
      </c>
      <c r="AM178" s="11">
        <f>IF(AB178&lt;&gt;0,Y178+AC178-AF178+O178-AE178+AI178+AJ178-AK178+P178+AL178,O178+AC178+AI178+AJ178-AK178+P178+AL178)+_xlfn.IFNA(VLOOKUP(A178,[1]Payoffs!A:AB,28,FALSE),0)-AG178</f>
        <v>1866.88</v>
      </c>
      <c r="AN178" s="13">
        <v>45453</v>
      </c>
      <c r="AO178" t="s">
        <v>47</v>
      </c>
      <c r="AP178" s="9">
        <v>0</v>
      </c>
      <c r="AQ178" s="3">
        <v>0</v>
      </c>
      <c r="AR178" s="3">
        <v>0</v>
      </c>
    </row>
    <row r="179" spans="1:44" x14ac:dyDescent="0.25">
      <c r="A179" s="14">
        <v>128451</v>
      </c>
      <c r="B179" s="2">
        <v>45229</v>
      </c>
      <c r="C179" t="s">
        <v>221</v>
      </c>
      <c r="D179" t="s">
        <v>65</v>
      </c>
      <c r="E179" s="3">
        <v>639140</v>
      </c>
      <c r="F179" s="3">
        <v>418300</v>
      </c>
      <c r="G179" s="11">
        <v>315300</v>
      </c>
      <c r="H179" s="2">
        <v>44979</v>
      </c>
      <c r="I179" s="2">
        <v>45026</v>
      </c>
      <c r="J179">
        <v>13</v>
      </c>
      <c r="K179" s="2">
        <v>45474</v>
      </c>
      <c r="L179" s="2">
        <v>45383</v>
      </c>
      <c r="M179" t="str">
        <f t="shared" si="16"/>
        <v>Yes</v>
      </c>
      <c r="N179">
        <f t="shared" si="17"/>
        <v>1</v>
      </c>
      <c r="O179" s="11">
        <v>0</v>
      </c>
      <c r="P179" s="11">
        <f>SUMIF([1]Payoffs!A:A,[1]Distribution!A180,[1]Payoffs!AA:AA)</f>
        <v>0</v>
      </c>
      <c r="R179" s="5">
        <v>0.1215</v>
      </c>
      <c r="S179" s="5">
        <v>2.5000000000000001E-3</v>
      </c>
      <c r="T179" s="5">
        <v>2.5000000000000001E-3</v>
      </c>
      <c r="U179" s="6">
        <f t="shared" si="18"/>
        <v>0.11649999999999999</v>
      </c>
      <c r="V179" s="9">
        <v>323840</v>
      </c>
      <c r="W179" s="12">
        <f>SUMIF('[1]Commitment Draws'!A:A,[1]Distribution!A180,'[1]Commitment Draws'!G:G)</f>
        <v>0</v>
      </c>
      <c r="X179" s="12">
        <f t="shared" si="19"/>
        <v>323840</v>
      </c>
      <c r="Y179" s="12">
        <v>3278.88</v>
      </c>
      <c r="Z179" s="12">
        <f t="shared" si="20"/>
        <v>3278.88</v>
      </c>
      <c r="AA179" s="7">
        <v>0</v>
      </c>
      <c r="AB179" s="11">
        <f>SUMIF('[1]Transaction Detail'!$D:$D,[1]Distribution!A180,'[1]Transaction Detail'!$H:$H)</f>
        <v>3278.88</v>
      </c>
      <c r="AC179" s="11">
        <f>SUMIF('[1]Transaction Detail'!$D:$D,[1]Distribution!A180,'[1]Transaction Detail'!$I:$I)</f>
        <v>0</v>
      </c>
      <c r="AD179" s="11">
        <f t="shared" si="21"/>
        <v>67.47</v>
      </c>
      <c r="AE179" s="11">
        <f t="shared" si="22"/>
        <v>67.47</v>
      </c>
      <c r="AF179" s="11">
        <f t="shared" si="23"/>
        <v>67.47</v>
      </c>
      <c r="AG179" s="11">
        <f>SUMIF('[1]Servicing Advances - Active'!A:A,[1]Distribution!A180,'[1]Servicing Advances - Active'!B:B)</f>
        <v>-9664.2000000000007</v>
      </c>
      <c r="AH179" s="2" t="str">
        <f>_xlfn.IFNA(VLOOKUP(A179,[1]Payoffs!A:AB,22,FALSE),"")</f>
        <v/>
      </c>
      <c r="AI179" s="11">
        <f>_xlfn.IFNA(VLOOKUP($A179,[1]Payoffs!$A:$AB,23,FALSE),0)</f>
        <v>0</v>
      </c>
      <c r="AJ179" s="11">
        <f>_xlfn.IFNA(VLOOKUP($A179,[1]Payoffs!$A:$AB,24,FALSE),0)</f>
        <v>0</v>
      </c>
      <c r="AK179" s="11">
        <f>ROUND(_xlfn.IFNA(VLOOKUP($A179,[1]Payoffs!$A:$AB,19,FALSE),0),2)</f>
        <v>0</v>
      </c>
      <c r="AL179" s="11">
        <v>0</v>
      </c>
      <c r="AM179" s="11">
        <f>IF(AB179&lt;&gt;0,Y179+AC179-AF179+O179-AE179+AI179+AJ179-AK179+P179+AL179,O179+AC179+AI179+AJ179-AK179+P179+AL179)+_xlfn.IFNA(VLOOKUP(A179,[1]Payoffs!A:AB,28,FALSE),0)-AG179</f>
        <v>12808.140000000001</v>
      </c>
      <c r="AN179" s="13">
        <v>45453</v>
      </c>
      <c r="AO179" t="s">
        <v>47</v>
      </c>
      <c r="AP179" s="9">
        <v>0</v>
      </c>
      <c r="AQ179" s="3">
        <v>0</v>
      </c>
      <c r="AR179" s="3">
        <v>0</v>
      </c>
    </row>
    <row r="180" spans="1:44" x14ac:dyDescent="0.25">
      <c r="A180" s="1">
        <v>128548</v>
      </c>
      <c r="B180" s="2">
        <v>45229</v>
      </c>
      <c r="C180" t="s">
        <v>202</v>
      </c>
      <c r="D180" t="s">
        <v>65</v>
      </c>
      <c r="E180" s="3">
        <v>622960</v>
      </c>
      <c r="F180" s="3">
        <v>98050</v>
      </c>
      <c r="G180" s="11">
        <v>0</v>
      </c>
      <c r="H180" s="2">
        <v>44979</v>
      </c>
      <c r="I180" s="2">
        <v>45026</v>
      </c>
      <c r="J180">
        <v>13</v>
      </c>
      <c r="K180" s="2">
        <v>45383</v>
      </c>
      <c r="L180" s="2">
        <v>45383</v>
      </c>
      <c r="M180" t="str">
        <f t="shared" si="16"/>
        <v>No</v>
      </c>
      <c r="N180">
        <f t="shared" si="17"/>
        <v>0</v>
      </c>
      <c r="O180" s="11">
        <v>0</v>
      </c>
      <c r="P180" s="11">
        <f>SUMIF([1]Payoffs!A:A,[1]Distribution!A181,[1]Payoffs!AA:AA)</f>
        <v>0</v>
      </c>
      <c r="R180" s="5">
        <v>0.105</v>
      </c>
      <c r="S180" s="5">
        <v>2.5000000000000001E-3</v>
      </c>
      <c r="T180" s="5">
        <v>2.5000000000000001E-3</v>
      </c>
      <c r="U180" s="6">
        <f t="shared" si="18"/>
        <v>9.9999999999999992E-2</v>
      </c>
      <c r="V180" s="9">
        <v>622960</v>
      </c>
      <c r="W180" s="12">
        <f>SUMIF('[1]Commitment Draws'!A:A,[1]Distribution!A181,'[1]Commitment Draws'!G:G)</f>
        <v>0</v>
      </c>
      <c r="X180" s="12">
        <f t="shared" si="19"/>
        <v>622960</v>
      </c>
      <c r="Y180" s="12">
        <v>0</v>
      </c>
      <c r="Z180" s="12">
        <f t="shared" si="20"/>
        <v>0</v>
      </c>
      <c r="AA180" s="7">
        <v>0</v>
      </c>
      <c r="AB180" s="11">
        <f>SUMIF('[1]Transaction Detail'!$D:$D,[1]Distribution!A181,'[1]Transaction Detail'!$H:$H)</f>
        <v>0</v>
      </c>
      <c r="AC180" s="11">
        <f>SUMIF('[1]Transaction Detail'!$D:$D,[1]Distribution!A181,'[1]Transaction Detail'!$I:$I)</f>
        <v>0</v>
      </c>
      <c r="AD180" s="11">
        <f t="shared" si="21"/>
        <v>0</v>
      </c>
      <c r="AE180" s="11">
        <f t="shared" si="22"/>
        <v>0</v>
      </c>
      <c r="AF180" s="11">
        <f t="shared" si="23"/>
        <v>0</v>
      </c>
      <c r="AG180" s="11">
        <f>SUMIF('[1]Servicing Advances - Active'!A:A,[1]Distribution!A181,'[1]Servicing Advances - Active'!B:B)</f>
        <v>10845.85</v>
      </c>
      <c r="AH180" s="2" t="str">
        <f>_xlfn.IFNA(VLOOKUP(A180,[1]Payoffs!A:AB,22,FALSE),"")</f>
        <v/>
      </c>
      <c r="AI180" s="11">
        <f>_xlfn.IFNA(VLOOKUP($A180,[1]Payoffs!$A:$AB,23,FALSE),0)</f>
        <v>0</v>
      </c>
      <c r="AJ180" s="11">
        <f>_xlfn.IFNA(VLOOKUP($A180,[1]Payoffs!$A:$AB,24,FALSE),0)</f>
        <v>0</v>
      </c>
      <c r="AK180" s="11">
        <f>ROUND(_xlfn.IFNA(VLOOKUP($A180,[1]Payoffs!$A:$AB,19,FALSE),0),2)</f>
        <v>0</v>
      </c>
      <c r="AL180" s="11">
        <v>0</v>
      </c>
      <c r="AM180" s="11">
        <f>IF(AB180&lt;&gt;0,Y180+AC180-AF180+O180-AE180+AI180+AJ180-AK180+P180+AL180,O180+AC180+AI180+AJ180-AK180+P180+AL180)+_xlfn.IFNA(VLOOKUP(A180,[1]Payoffs!A:AB,28,FALSE),0)-AG180</f>
        <v>-10845.85</v>
      </c>
      <c r="AN180" s="13">
        <v>45392</v>
      </c>
      <c r="AO180" t="s">
        <v>82</v>
      </c>
      <c r="AP180" s="9">
        <v>0</v>
      </c>
      <c r="AQ180" s="3">
        <v>0</v>
      </c>
      <c r="AR180" s="3">
        <v>0</v>
      </c>
    </row>
    <row r="181" spans="1:44" x14ac:dyDescent="0.25">
      <c r="A181" s="1">
        <v>127851</v>
      </c>
      <c r="B181" s="2">
        <v>45229</v>
      </c>
      <c r="C181" t="s">
        <v>222</v>
      </c>
      <c r="D181" t="s">
        <v>62</v>
      </c>
      <c r="E181" s="3">
        <v>1220020</v>
      </c>
      <c r="F181" s="3">
        <v>59850</v>
      </c>
      <c r="G181" s="11">
        <v>22850</v>
      </c>
      <c r="H181" s="2">
        <v>44931</v>
      </c>
      <c r="I181" s="2">
        <v>45026</v>
      </c>
      <c r="J181">
        <v>24</v>
      </c>
      <c r="K181" s="2">
        <v>45689</v>
      </c>
      <c r="L181" s="2">
        <v>45689</v>
      </c>
      <c r="M181" t="str">
        <f t="shared" si="16"/>
        <v>No</v>
      </c>
      <c r="N181">
        <f t="shared" si="17"/>
        <v>8</v>
      </c>
      <c r="O181" s="11">
        <v>0</v>
      </c>
      <c r="P181" s="11">
        <f>SUMIF([1]Payoffs!A:A,[1]Distribution!A182,[1]Payoffs!AA:AA)</f>
        <v>0</v>
      </c>
      <c r="R181" s="5">
        <v>9.598000000000001E-2</v>
      </c>
      <c r="S181" s="5">
        <v>2.5000000000000001E-3</v>
      </c>
      <c r="T181" s="5">
        <v>2.5000000000000001E-3</v>
      </c>
      <c r="U181" s="6">
        <f t="shared" si="18"/>
        <v>9.0980000000000005E-2</v>
      </c>
      <c r="V181" s="9">
        <v>1193545</v>
      </c>
      <c r="W181" s="12">
        <f>SUMIF('[1]Commitment Draws'!A:A,[1]Distribution!A182,'[1]Commitment Draws'!G:G)</f>
        <v>3625</v>
      </c>
      <c r="X181" s="12">
        <f t="shared" si="19"/>
        <v>1197170</v>
      </c>
      <c r="Y181" s="12">
        <v>19092.740000000002</v>
      </c>
      <c r="Z181" s="12">
        <f t="shared" si="20"/>
        <v>19092.740000000002</v>
      </c>
      <c r="AA181" s="7">
        <v>0</v>
      </c>
      <c r="AB181" s="11">
        <f>SUMIF('[1]Transaction Detail'!$D:$D,[1]Distribution!A182,'[1]Transaction Detail'!$H:$H)</f>
        <v>19092.740000000002</v>
      </c>
      <c r="AC181" s="11">
        <f>SUMIF('[1]Transaction Detail'!$D:$D,[1]Distribution!A182,'[1]Transaction Detail'!$I:$I)</f>
        <v>0</v>
      </c>
      <c r="AD181" s="11">
        <f t="shared" si="21"/>
        <v>497.31</v>
      </c>
      <c r="AE181" s="11">
        <f t="shared" si="22"/>
        <v>497.31</v>
      </c>
      <c r="AF181" s="11">
        <f t="shared" si="23"/>
        <v>497.31</v>
      </c>
      <c r="AG181" s="11">
        <f>SUMIF('[1]Servicing Advances - Active'!A:A,[1]Distribution!A182,'[1]Servicing Advances - Active'!B:B)</f>
        <v>0</v>
      </c>
      <c r="AH181" s="2" t="str">
        <f>_xlfn.IFNA(VLOOKUP(A181,[1]Payoffs!A:AB,22,FALSE),"")</f>
        <v/>
      </c>
      <c r="AI181" s="11">
        <f>_xlfn.IFNA(VLOOKUP($A181,[1]Payoffs!$A:$AB,23,FALSE),0)</f>
        <v>0</v>
      </c>
      <c r="AJ181" s="11">
        <f>_xlfn.IFNA(VLOOKUP($A181,[1]Payoffs!$A:$AB,24,FALSE),0)</f>
        <v>0</v>
      </c>
      <c r="AK181" s="11">
        <f>ROUND(_xlfn.IFNA(VLOOKUP($A181,[1]Payoffs!$A:$AB,19,FALSE),0),2)</f>
        <v>0</v>
      </c>
      <c r="AL181" s="11">
        <v>0</v>
      </c>
      <c r="AM181" s="11">
        <f>IF(AB181&lt;&gt;0,Y181+AC181-AF181+O181-AE181+AI181+AJ181-AK181+P181+AL181,O181+AC181+AI181+AJ181-AK181+P181+AL181)+_xlfn.IFNA(VLOOKUP(A181,[1]Payoffs!A:AB,28,FALSE),0)-AG181</f>
        <v>18098.12</v>
      </c>
      <c r="AN181" s="13">
        <v>45453</v>
      </c>
      <c r="AO181" t="s">
        <v>47</v>
      </c>
      <c r="AP181" s="9">
        <v>0</v>
      </c>
      <c r="AQ181" s="3">
        <v>0</v>
      </c>
      <c r="AR181" s="3">
        <v>0</v>
      </c>
    </row>
    <row r="182" spans="1:44" x14ac:dyDescent="0.25">
      <c r="A182" s="1">
        <v>127850</v>
      </c>
      <c r="B182" s="2">
        <v>45229</v>
      </c>
      <c r="C182" t="s">
        <v>222</v>
      </c>
      <c r="D182" t="s">
        <v>62</v>
      </c>
      <c r="E182" s="3">
        <v>3745000</v>
      </c>
      <c r="F182" s="3">
        <v>97500</v>
      </c>
      <c r="G182" s="11">
        <v>29950</v>
      </c>
      <c r="H182" s="2">
        <v>44931</v>
      </c>
      <c r="I182" s="2">
        <v>45026</v>
      </c>
      <c r="J182">
        <v>24</v>
      </c>
      <c r="K182" s="2">
        <v>45689</v>
      </c>
      <c r="L182" s="2">
        <v>45689</v>
      </c>
      <c r="M182" t="str">
        <f t="shared" si="16"/>
        <v>No</v>
      </c>
      <c r="N182">
        <f t="shared" si="17"/>
        <v>10</v>
      </c>
      <c r="O182" s="11">
        <v>0</v>
      </c>
      <c r="P182" s="11">
        <f>SUMIF([1]Payoffs!A:A,[1]Distribution!A183,[1]Payoffs!AA:AA)</f>
        <v>0</v>
      </c>
      <c r="R182" s="5">
        <v>9.598000000000001E-2</v>
      </c>
      <c r="S182" s="5">
        <v>2.5000000000000001E-3</v>
      </c>
      <c r="T182" s="5">
        <v>2.5000000000000001E-3</v>
      </c>
      <c r="U182" s="6">
        <f t="shared" si="18"/>
        <v>9.0980000000000005E-2</v>
      </c>
      <c r="V182" s="9">
        <v>3715050</v>
      </c>
      <c r="W182" s="12">
        <f>SUMIF('[1]Commitment Draws'!A:A,[1]Distribution!A183,'[1]Commitment Draws'!G:G)</f>
        <v>0</v>
      </c>
      <c r="X182" s="12">
        <f t="shared" si="19"/>
        <v>3715050</v>
      </c>
      <c r="Y182" s="12">
        <v>0</v>
      </c>
      <c r="Z182" s="12">
        <f t="shared" si="20"/>
        <v>0</v>
      </c>
      <c r="AA182" s="7">
        <v>0</v>
      </c>
      <c r="AB182" s="11">
        <f>SUMIF('[1]Transaction Detail'!$D:$D,[1]Distribution!A183,'[1]Transaction Detail'!$H:$H)</f>
        <v>0</v>
      </c>
      <c r="AC182" s="11">
        <f>SUMIF('[1]Transaction Detail'!$D:$D,[1]Distribution!A183,'[1]Transaction Detail'!$I:$I)</f>
        <v>0</v>
      </c>
      <c r="AD182" s="11">
        <f t="shared" si="21"/>
        <v>0</v>
      </c>
      <c r="AE182" s="11">
        <f t="shared" si="22"/>
        <v>0</v>
      </c>
      <c r="AF182" s="11">
        <f t="shared" si="23"/>
        <v>0</v>
      </c>
      <c r="AG182" s="11">
        <f>SUMIF('[1]Servicing Advances - Active'!A:A,[1]Distribution!A183,'[1]Servicing Advances - Active'!B:B)</f>
        <v>0</v>
      </c>
      <c r="AH182" s="2" t="str">
        <f>_xlfn.IFNA(VLOOKUP(A182,[1]Payoffs!A:AB,22,FALSE),"")</f>
        <v/>
      </c>
      <c r="AI182" s="11">
        <f>_xlfn.IFNA(VLOOKUP($A182,[1]Payoffs!$A:$AB,23,FALSE),0)</f>
        <v>0</v>
      </c>
      <c r="AJ182" s="11">
        <f>_xlfn.IFNA(VLOOKUP($A182,[1]Payoffs!$A:$AB,24,FALSE),0)</f>
        <v>0</v>
      </c>
      <c r="AK182" s="11">
        <f>ROUND(_xlfn.IFNA(VLOOKUP($A182,[1]Payoffs!$A:$AB,19,FALSE),0),2)</f>
        <v>0</v>
      </c>
      <c r="AL182" s="11">
        <v>0</v>
      </c>
      <c r="AM182" s="11">
        <f>IF(AB182&lt;&gt;0,Y182+AC182-AF182+O182-AE182+AI182+AJ182-AK182+P182+AL182,O182+AC182+AI182+AJ182-AK182+P182+AL182)+_xlfn.IFNA(VLOOKUP(A182,[1]Payoffs!A:AB,28,FALSE),0)-AG182</f>
        <v>0</v>
      </c>
      <c r="AN182" s="13">
        <v>45392</v>
      </c>
      <c r="AO182" t="s">
        <v>82</v>
      </c>
      <c r="AP182" s="9">
        <v>0</v>
      </c>
      <c r="AQ182" s="3">
        <v>0</v>
      </c>
      <c r="AR182" s="3">
        <v>0</v>
      </c>
    </row>
    <row r="183" spans="1:44" x14ac:dyDescent="0.25">
      <c r="A183" s="1">
        <v>127837</v>
      </c>
      <c r="B183" s="2">
        <v>45229</v>
      </c>
      <c r="C183" t="s">
        <v>223</v>
      </c>
      <c r="D183" t="s">
        <v>62</v>
      </c>
      <c r="E183" s="3">
        <v>1197418</v>
      </c>
      <c r="F183" s="3">
        <v>211557.83</v>
      </c>
      <c r="G183" s="11">
        <v>100439.08</v>
      </c>
      <c r="H183" s="2">
        <v>44943</v>
      </c>
      <c r="I183" s="2">
        <v>45026</v>
      </c>
      <c r="J183">
        <v>24</v>
      </c>
      <c r="K183" s="2">
        <v>45689</v>
      </c>
      <c r="L183" s="2">
        <v>45689</v>
      </c>
      <c r="M183" t="str">
        <f t="shared" si="16"/>
        <v>No</v>
      </c>
      <c r="N183">
        <f t="shared" si="17"/>
        <v>8</v>
      </c>
      <c r="O183" s="11">
        <v>0</v>
      </c>
      <c r="P183" s="11">
        <f>SUMIF([1]Payoffs!A:A,[1]Distribution!A184,[1]Payoffs!AA:AA)</f>
        <v>0</v>
      </c>
      <c r="R183" s="5">
        <v>9.2059999999999989E-2</v>
      </c>
      <c r="S183" s="5">
        <v>2.5000000000000001E-3</v>
      </c>
      <c r="T183" s="5">
        <v>2.5000000000000001E-3</v>
      </c>
      <c r="U183" s="6">
        <f t="shared" si="18"/>
        <v>8.7059999999999985E-2</v>
      </c>
      <c r="V183" s="9">
        <v>1096978.92</v>
      </c>
      <c r="W183" s="12">
        <f>SUMIF('[1]Commitment Draws'!A:A,[1]Distribution!A184,'[1]Commitment Draws'!G:G)</f>
        <v>0</v>
      </c>
      <c r="X183" s="12">
        <f t="shared" si="19"/>
        <v>1096978.92</v>
      </c>
      <c r="Y183" s="12">
        <v>8415.66</v>
      </c>
      <c r="Z183" s="12">
        <f t="shared" si="20"/>
        <v>8415.66</v>
      </c>
      <c r="AA183" s="7">
        <v>0</v>
      </c>
      <c r="AB183" s="11">
        <f>SUMIF('[1]Transaction Detail'!$D:$D,[1]Distribution!A184,'[1]Transaction Detail'!$H:$H)</f>
        <v>8415.66</v>
      </c>
      <c r="AC183" s="11">
        <f>SUMIF('[1]Transaction Detail'!$D:$D,[1]Distribution!A184,'[1]Transaction Detail'!$I:$I)</f>
        <v>0</v>
      </c>
      <c r="AD183" s="11">
        <f t="shared" si="21"/>
        <v>228.54</v>
      </c>
      <c r="AE183" s="11">
        <f t="shared" si="22"/>
        <v>228.54</v>
      </c>
      <c r="AF183" s="11">
        <f t="shared" si="23"/>
        <v>228.54</v>
      </c>
      <c r="AG183" s="11">
        <f>SUMIF('[1]Servicing Advances - Active'!A:A,[1]Distribution!A184,'[1]Servicing Advances - Active'!B:B)</f>
        <v>0</v>
      </c>
      <c r="AH183" s="2" t="str">
        <f>_xlfn.IFNA(VLOOKUP(A183,[1]Payoffs!A:AB,22,FALSE),"")</f>
        <v/>
      </c>
      <c r="AI183" s="11">
        <f>_xlfn.IFNA(VLOOKUP($A183,[1]Payoffs!$A:$AB,23,FALSE),0)</f>
        <v>0</v>
      </c>
      <c r="AJ183" s="11">
        <f>_xlfn.IFNA(VLOOKUP($A183,[1]Payoffs!$A:$AB,24,FALSE),0)</f>
        <v>0</v>
      </c>
      <c r="AK183" s="11">
        <f>ROUND(_xlfn.IFNA(VLOOKUP($A183,[1]Payoffs!$A:$AB,19,FALSE),0),2)</f>
        <v>0</v>
      </c>
      <c r="AL183" s="11">
        <v>0</v>
      </c>
      <c r="AM183" s="11">
        <f>IF(AB183&lt;&gt;0,Y183+AC183-AF183+O183-AE183+AI183+AJ183-AK183+P183+AL183,O183+AC183+AI183+AJ183-AK183+P183+AL183)+_xlfn.IFNA(VLOOKUP(A183,[1]Payoffs!A:AB,28,FALSE),0)-AG183</f>
        <v>7958.58</v>
      </c>
      <c r="AN183" s="13">
        <v>45453</v>
      </c>
      <c r="AO183" t="s">
        <v>47</v>
      </c>
      <c r="AP183" s="9">
        <v>0</v>
      </c>
      <c r="AQ183" s="3">
        <v>0</v>
      </c>
      <c r="AR183" s="3">
        <v>0</v>
      </c>
    </row>
    <row r="184" spans="1:44" x14ac:dyDescent="0.25">
      <c r="A184" s="1">
        <v>127985</v>
      </c>
      <c r="B184" s="2">
        <v>45229</v>
      </c>
      <c r="C184" t="s">
        <v>224</v>
      </c>
      <c r="D184" t="s">
        <v>62</v>
      </c>
      <c r="E184" s="3">
        <v>3137500</v>
      </c>
      <c r="F184" s="3">
        <v>550000</v>
      </c>
      <c r="G184" s="11">
        <v>241440</v>
      </c>
      <c r="H184" s="2">
        <v>44943</v>
      </c>
      <c r="I184" s="2">
        <v>45026</v>
      </c>
      <c r="J184">
        <v>24</v>
      </c>
      <c r="K184" s="2">
        <v>45689</v>
      </c>
      <c r="L184" s="2">
        <v>45689</v>
      </c>
      <c r="M184" t="str">
        <f t="shared" si="16"/>
        <v>No</v>
      </c>
      <c r="N184">
        <f t="shared" si="17"/>
        <v>8</v>
      </c>
      <c r="O184" s="11">
        <v>0</v>
      </c>
      <c r="P184" s="11">
        <f>SUMIF([1]Payoffs!A:A,[1]Distribution!A185,[1]Payoffs!AA:AA)</f>
        <v>0</v>
      </c>
      <c r="R184" s="5">
        <v>0.11516</v>
      </c>
      <c r="S184" s="5">
        <v>2.5000000000000001E-3</v>
      </c>
      <c r="T184" s="5">
        <v>2.5000000000000001E-3</v>
      </c>
      <c r="U184" s="6">
        <f t="shared" si="18"/>
        <v>0.11015999999999999</v>
      </c>
      <c r="V184" s="9">
        <v>2896060</v>
      </c>
      <c r="W184" s="12">
        <f>SUMIF('[1]Commitment Draws'!A:A,[1]Distribution!A185,'[1]Commitment Draws'!G:G)</f>
        <v>0</v>
      </c>
      <c r="X184" s="12">
        <f t="shared" si="19"/>
        <v>2896060</v>
      </c>
      <c r="Y184" s="12">
        <v>27792.52</v>
      </c>
      <c r="Z184" s="12">
        <f t="shared" si="20"/>
        <v>27792.52</v>
      </c>
      <c r="AA184" s="7">
        <v>0</v>
      </c>
      <c r="AB184" s="11">
        <f>SUMIF('[1]Transaction Detail'!$D:$D,[1]Distribution!A185,'[1]Transaction Detail'!$H:$H)</f>
        <v>27792.52</v>
      </c>
      <c r="AC184" s="11">
        <f>SUMIF('[1]Transaction Detail'!$D:$D,[1]Distribution!A185,'[1]Transaction Detail'!$I:$I)</f>
        <v>0</v>
      </c>
      <c r="AD184" s="11">
        <f t="shared" si="21"/>
        <v>603.35</v>
      </c>
      <c r="AE184" s="11">
        <f t="shared" si="22"/>
        <v>603.35</v>
      </c>
      <c r="AF184" s="11">
        <f t="shared" si="23"/>
        <v>603.35</v>
      </c>
      <c r="AG184" s="11">
        <f>SUMIF('[1]Servicing Advances - Active'!A:A,[1]Distribution!A185,'[1]Servicing Advances - Active'!B:B)</f>
        <v>0</v>
      </c>
      <c r="AH184" s="2" t="str">
        <f>_xlfn.IFNA(VLOOKUP(A184,[1]Payoffs!A:AB,22,FALSE),"")</f>
        <v/>
      </c>
      <c r="AI184" s="11">
        <f>_xlfn.IFNA(VLOOKUP($A184,[1]Payoffs!$A:$AB,23,FALSE),0)</f>
        <v>0</v>
      </c>
      <c r="AJ184" s="11">
        <f>_xlfn.IFNA(VLOOKUP($A184,[1]Payoffs!$A:$AB,24,FALSE),0)</f>
        <v>0</v>
      </c>
      <c r="AK184" s="11">
        <f>ROUND(_xlfn.IFNA(VLOOKUP($A184,[1]Payoffs!$A:$AB,19,FALSE),0),2)</f>
        <v>0</v>
      </c>
      <c r="AL184" s="11">
        <v>0</v>
      </c>
      <c r="AM184" s="11">
        <f>IF(AB184&lt;&gt;0,Y184+AC184-AF184+O184-AE184+AI184+AJ184-AK184+P184+AL184,O184+AC184+AI184+AJ184-AK184+P184+AL184)+_xlfn.IFNA(VLOOKUP(A184,[1]Payoffs!A:AB,28,FALSE),0)-AG184</f>
        <v>26585.820000000003</v>
      </c>
      <c r="AN184" s="13">
        <v>45453</v>
      </c>
      <c r="AO184" t="s">
        <v>47</v>
      </c>
      <c r="AP184" s="9">
        <v>0</v>
      </c>
      <c r="AQ184" s="3">
        <v>0</v>
      </c>
      <c r="AR184" s="3">
        <v>0</v>
      </c>
    </row>
    <row r="185" spans="1:44" x14ac:dyDescent="0.25">
      <c r="A185" s="1">
        <v>127863</v>
      </c>
      <c r="B185" s="2">
        <v>45229</v>
      </c>
      <c r="C185" t="s">
        <v>225</v>
      </c>
      <c r="D185" t="s">
        <v>62</v>
      </c>
      <c r="E185" s="3">
        <v>1593750</v>
      </c>
      <c r="F185" s="3">
        <v>325000</v>
      </c>
      <c r="G185" s="11">
        <v>91150</v>
      </c>
      <c r="H185" s="2">
        <v>44939</v>
      </c>
      <c r="I185" s="2">
        <v>45026</v>
      </c>
      <c r="J185">
        <v>24</v>
      </c>
      <c r="K185" s="2">
        <v>45689</v>
      </c>
      <c r="L185" s="2">
        <v>45689</v>
      </c>
      <c r="M185" t="str">
        <f t="shared" si="16"/>
        <v>No</v>
      </c>
      <c r="N185">
        <f t="shared" si="17"/>
        <v>8</v>
      </c>
      <c r="O185" s="11">
        <v>0</v>
      </c>
      <c r="P185" s="11">
        <f>SUMIF([1]Payoffs!A:A,[1]Distribution!A186,[1]Payoffs!AA:AA)</f>
        <v>0</v>
      </c>
      <c r="R185" s="5">
        <v>9.0660000000000004E-2</v>
      </c>
      <c r="S185" s="5">
        <v>2.5000000000000001E-3</v>
      </c>
      <c r="T185" s="5">
        <v>2.5000000000000001E-3</v>
      </c>
      <c r="U185" s="6">
        <f t="shared" si="18"/>
        <v>8.566E-2</v>
      </c>
      <c r="V185" s="9">
        <v>1444105</v>
      </c>
      <c r="W185" s="12">
        <f>SUMIF('[1]Commitment Draws'!A:A,[1]Distribution!A186,'[1]Commitment Draws'!G:G)</f>
        <v>58495</v>
      </c>
      <c r="X185" s="12">
        <f t="shared" si="19"/>
        <v>1502600</v>
      </c>
      <c r="Y185" s="12">
        <v>10910.21</v>
      </c>
      <c r="Z185" s="12">
        <f t="shared" si="20"/>
        <v>10910.21</v>
      </c>
      <c r="AA185" s="7">
        <v>0</v>
      </c>
      <c r="AB185" s="11">
        <f>SUMIF('[1]Transaction Detail'!$D:$D,[1]Distribution!A186,'[1]Transaction Detail'!$H:$H)</f>
        <v>10910.21</v>
      </c>
      <c r="AC185" s="11">
        <f>SUMIF('[1]Transaction Detail'!$D:$D,[1]Distribution!A186,'[1]Transaction Detail'!$I:$I)</f>
        <v>0</v>
      </c>
      <c r="AD185" s="11">
        <f t="shared" si="21"/>
        <v>300.86</v>
      </c>
      <c r="AE185" s="11">
        <f t="shared" si="22"/>
        <v>300.86</v>
      </c>
      <c r="AF185" s="11">
        <f t="shared" si="23"/>
        <v>300.86</v>
      </c>
      <c r="AG185" s="11">
        <f>SUMIF('[1]Servicing Advances - Active'!A:A,[1]Distribution!A186,'[1]Servicing Advances - Active'!B:B)</f>
        <v>0</v>
      </c>
      <c r="AH185" s="2" t="str">
        <f>_xlfn.IFNA(VLOOKUP(A185,[1]Payoffs!A:AB,22,FALSE),"")</f>
        <v/>
      </c>
      <c r="AI185" s="11">
        <f>_xlfn.IFNA(VLOOKUP($A185,[1]Payoffs!$A:$AB,23,FALSE),0)</f>
        <v>0</v>
      </c>
      <c r="AJ185" s="11">
        <f>_xlfn.IFNA(VLOOKUP($A185,[1]Payoffs!$A:$AB,24,FALSE),0)</f>
        <v>0</v>
      </c>
      <c r="AK185" s="11">
        <f>ROUND(_xlfn.IFNA(VLOOKUP($A185,[1]Payoffs!$A:$AB,19,FALSE),0),2)</f>
        <v>0</v>
      </c>
      <c r="AL185" s="11">
        <v>0</v>
      </c>
      <c r="AM185" s="11">
        <f>IF(AB185&lt;&gt;0,Y185+AC185-AF185+O185-AE185+AI185+AJ185-AK185+P185+AL185,O185+AC185+AI185+AJ185-AK185+P185+AL185)+_xlfn.IFNA(VLOOKUP(A185,[1]Payoffs!A:AB,28,FALSE),0)-AG185</f>
        <v>10308.489999999998</v>
      </c>
      <c r="AN185" s="13">
        <v>45453</v>
      </c>
      <c r="AO185" t="s">
        <v>47</v>
      </c>
      <c r="AP185" s="9">
        <v>0</v>
      </c>
      <c r="AQ185" s="3">
        <v>0</v>
      </c>
      <c r="AR185" s="3">
        <v>0</v>
      </c>
    </row>
    <row r="186" spans="1:44" x14ac:dyDescent="0.25">
      <c r="A186" s="1">
        <v>128215</v>
      </c>
      <c r="B186" s="2">
        <v>45229</v>
      </c>
      <c r="C186" t="s">
        <v>226</v>
      </c>
      <c r="D186" t="s">
        <v>79</v>
      </c>
      <c r="E186" s="3">
        <v>1462500</v>
      </c>
      <c r="F186" s="3">
        <v>0</v>
      </c>
      <c r="G186" s="11">
        <v>0</v>
      </c>
      <c r="H186" s="2">
        <v>44974</v>
      </c>
      <c r="I186" s="2">
        <v>45026</v>
      </c>
      <c r="J186">
        <v>24</v>
      </c>
      <c r="K186" s="2">
        <v>45717</v>
      </c>
      <c r="L186" s="2">
        <v>45717</v>
      </c>
      <c r="M186" t="str">
        <f t="shared" si="16"/>
        <v>No</v>
      </c>
      <c r="N186">
        <f t="shared" si="17"/>
        <v>9</v>
      </c>
      <c r="O186" s="11">
        <v>0</v>
      </c>
      <c r="P186" s="11">
        <f>SUMIF([1]Payoffs!A:A,[1]Distribution!A187,[1]Payoffs!AA:AA)</f>
        <v>0</v>
      </c>
      <c r="R186" s="5">
        <v>8.7590000000000001E-2</v>
      </c>
      <c r="S186" s="5">
        <v>2.5000000000000001E-3</v>
      </c>
      <c r="T186" s="5">
        <v>2.5000000000000001E-3</v>
      </c>
      <c r="U186" s="6">
        <f t="shared" si="18"/>
        <v>8.2589999999999997E-2</v>
      </c>
      <c r="V186" s="9">
        <v>1462500</v>
      </c>
      <c r="W186" s="12">
        <f>SUMIF('[1]Commitment Draws'!A:A,[1]Distribution!A187,'[1]Commitment Draws'!G:G)</f>
        <v>0</v>
      </c>
      <c r="X186" s="12">
        <f t="shared" si="19"/>
        <v>1462500</v>
      </c>
      <c r="Y186" s="12">
        <v>10675.03</v>
      </c>
      <c r="Z186" s="12">
        <f t="shared" si="20"/>
        <v>10675.03</v>
      </c>
      <c r="AA186" s="7">
        <v>0</v>
      </c>
      <c r="AB186" s="11">
        <f>SUMIF('[1]Transaction Detail'!$D:$D,[1]Distribution!A187,'[1]Transaction Detail'!$H:$H)</f>
        <v>10675.03</v>
      </c>
      <c r="AC186" s="11">
        <f>SUMIF('[1]Transaction Detail'!$D:$D,[1]Distribution!A187,'[1]Transaction Detail'!$I:$I)</f>
        <v>0</v>
      </c>
      <c r="AD186" s="11">
        <f t="shared" si="21"/>
        <v>304.69</v>
      </c>
      <c r="AE186" s="11">
        <f t="shared" si="22"/>
        <v>304.69</v>
      </c>
      <c r="AF186" s="11">
        <f t="shared" si="23"/>
        <v>304.69</v>
      </c>
      <c r="AG186" s="11">
        <f>SUMIF('[1]Servicing Advances - Active'!A:A,[1]Distribution!A187,'[1]Servicing Advances - Active'!B:B)</f>
        <v>-8976.39</v>
      </c>
      <c r="AH186" s="2" t="str">
        <f>_xlfn.IFNA(VLOOKUP(A186,[1]Payoffs!A:AB,22,FALSE),"")</f>
        <v/>
      </c>
      <c r="AI186" s="11">
        <f>_xlfn.IFNA(VLOOKUP($A186,[1]Payoffs!$A:$AB,23,FALSE),0)</f>
        <v>0</v>
      </c>
      <c r="AJ186" s="11">
        <f>_xlfn.IFNA(VLOOKUP($A186,[1]Payoffs!$A:$AB,24,FALSE),0)</f>
        <v>0</v>
      </c>
      <c r="AK186" s="11">
        <f>ROUND(_xlfn.IFNA(VLOOKUP($A186,[1]Payoffs!$A:$AB,19,FALSE),0),2)</f>
        <v>0</v>
      </c>
      <c r="AL186" s="11">
        <v>0</v>
      </c>
      <c r="AM186" s="11">
        <f>IF(AB186&lt;&gt;0,Y186+AC186-AF186+O186-AE186+AI186+AJ186-AK186+P186+AL186,O186+AC186+AI186+AJ186-AK186+P186+AL186)+_xlfn.IFNA(VLOOKUP(A186,[1]Payoffs!A:AB,28,FALSE),0)-AG186</f>
        <v>19042.04</v>
      </c>
      <c r="AN186" s="13">
        <v>45453</v>
      </c>
      <c r="AO186" t="s">
        <v>47</v>
      </c>
      <c r="AP186" s="9">
        <v>0</v>
      </c>
      <c r="AQ186" s="3">
        <v>0</v>
      </c>
      <c r="AR186" s="3">
        <v>0</v>
      </c>
    </row>
    <row r="187" spans="1:44" x14ac:dyDescent="0.25">
      <c r="A187" s="1">
        <v>127577</v>
      </c>
      <c r="B187" s="2">
        <v>45229</v>
      </c>
      <c r="C187" t="s">
        <v>227</v>
      </c>
      <c r="D187" t="s">
        <v>65</v>
      </c>
      <c r="E187" s="11">
        <v>79100</v>
      </c>
      <c r="F187" s="11">
        <v>35030</v>
      </c>
      <c r="G187" s="11">
        <v>0</v>
      </c>
      <c r="H187" s="2">
        <v>44936</v>
      </c>
      <c r="I187" s="2">
        <v>45026</v>
      </c>
      <c r="J187">
        <v>13</v>
      </c>
      <c r="K187" s="2">
        <v>45444</v>
      </c>
      <c r="L187" s="2">
        <v>45352</v>
      </c>
      <c r="M187" t="str">
        <f t="shared" si="16"/>
        <v>Yes</v>
      </c>
      <c r="N187">
        <f t="shared" si="17"/>
        <v>0</v>
      </c>
      <c r="O187" s="11">
        <v>0</v>
      </c>
      <c r="P187" s="11">
        <f>SUMIF([1]Payoffs!A:A,[1]Distribution!A188,[1]Payoffs!AA:AA)</f>
        <v>0</v>
      </c>
      <c r="R187" s="5">
        <v>0.113</v>
      </c>
      <c r="S187" s="5">
        <v>2.5000000000000001E-3</v>
      </c>
      <c r="T187" s="5">
        <v>2.5000000000000001E-3</v>
      </c>
      <c r="U187" s="6">
        <f t="shared" si="18"/>
        <v>0.108</v>
      </c>
      <c r="V187" s="9">
        <v>79100</v>
      </c>
      <c r="W187" s="12">
        <f>SUMIF('[1]Commitment Draws'!A:A,[1]Distribution!A188,'[1]Commitment Draws'!G:G)</f>
        <v>0</v>
      </c>
      <c r="X187" s="12">
        <f t="shared" si="19"/>
        <v>79100</v>
      </c>
      <c r="Y187" s="12">
        <v>744.86</v>
      </c>
      <c r="Z187" s="12">
        <f t="shared" si="20"/>
        <v>744.86</v>
      </c>
      <c r="AA187" s="12">
        <v>0</v>
      </c>
      <c r="AB187" s="11">
        <f>SUMIF('[1]Transaction Detail'!$D:$D,[1]Distribution!A188,'[1]Transaction Detail'!$H:$H)</f>
        <v>744.86</v>
      </c>
      <c r="AC187" s="11">
        <f>SUMIF('[1]Transaction Detail'!$D:$D,[1]Distribution!A188,'[1]Transaction Detail'!$I:$I)</f>
        <v>0</v>
      </c>
      <c r="AD187" s="11">
        <f t="shared" si="21"/>
        <v>16.48</v>
      </c>
      <c r="AE187" s="11">
        <f t="shared" si="22"/>
        <v>16.48</v>
      </c>
      <c r="AF187" s="11">
        <f t="shared" si="23"/>
        <v>16.48</v>
      </c>
      <c r="AG187" s="11">
        <f>SUMIF('[1]Servicing Advances - Active'!A:A,[1]Distribution!A188,'[1]Servicing Advances - Active'!B:B)</f>
        <v>0</v>
      </c>
      <c r="AH187" s="2" t="str">
        <f>_xlfn.IFNA(VLOOKUP(A187,[1]Payoffs!A:AB,22,FALSE),"")</f>
        <v/>
      </c>
      <c r="AI187" s="11">
        <f>_xlfn.IFNA(VLOOKUP($A187,[1]Payoffs!$A:$AB,23,FALSE),0)</f>
        <v>0</v>
      </c>
      <c r="AJ187" s="11">
        <f>_xlfn.IFNA(VLOOKUP($A187,[1]Payoffs!$A:$AB,24,FALSE),0)</f>
        <v>0</v>
      </c>
      <c r="AK187" s="11">
        <f>ROUND(_xlfn.IFNA(VLOOKUP($A187,[1]Payoffs!$A:$AB,19,FALSE),0),2)</f>
        <v>0</v>
      </c>
      <c r="AL187" s="11">
        <v>0</v>
      </c>
      <c r="AM187" s="11">
        <f>IF(AB187&lt;&gt;0,Y187+AC187-AF187+O187-AE187+AI187+AJ187-AK187+P187+AL187,O187+AC187+AI187+AJ187-AK187+P187+AL187)+_xlfn.IFNA(VLOOKUP(A187,[1]Payoffs!A:AB,28,FALSE),0)-AG187</f>
        <v>711.9</v>
      </c>
      <c r="AN187" s="13">
        <v>45453</v>
      </c>
      <c r="AO187" t="s">
        <v>47</v>
      </c>
      <c r="AP187" s="9">
        <v>0</v>
      </c>
      <c r="AQ187" s="11">
        <v>0</v>
      </c>
      <c r="AR187" s="11">
        <v>0</v>
      </c>
    </row>
    <row r="188" spans="1:44" x14ac:dyDescent="0.25">
      <c r="A188" s="1">
        <v>127680</v>
      </c>
      <c r="B188" s="2">
        <v>45229</v>
      </c>
      <c r="C188" t="s">
        <v>228</v>
      </c>
      <c r="D188" t="s">
        <v>71</v>
      </c>
      <c r="E188" s="3">
        <v>88400</v>
      </c>
      <c r="F188" s="3">
        <v>0</v>
      </c>
      <c r="G188" s="11">
        <v>0</v>
      </c>
      <c r="H188" s="2">
        <v>44936</v>
      </c>
      <c r="I188" s="2">
        <v>45026</v>
      </c>
      <c r="J188">
        <v>13</v>
      </c>
      <c r="K188" s="2">
        <v>45444</v>
      </c>
      <c r="L188" s="2">
        <v>45352</v>
      </c>
      <c r="M188" t="str">
        <f t="shared" si="16"/>
        <v>Yes</v>
      </c>
      <c r="N188">
        <f t="shared" si="17"/>
        <v>0</v>
      </c>
      <c r="O188" s="11">
        <v>0</v>
      </c>
      <c r="P188" s="11">
        <f>SUMIF([1]Payoffs!A:A,[1]Distribution!A189,[1]Payoffs!AA:AA)</f>
        <v>0</v>
      </c>
      <c r="R188" s="5">
        <v>9.8000000000000004E-2</v>
      </c>
      <c r="S188" s="5">
        <v>2.5000000000000001E-3</v>
      </c>
      <c r="T188" s="5">
        <v>2.5000000000000001E-3</v>
      </c>
      <c r="U188" s="6">
        <f t="shared" si="18"/>
        <v>9.2999999999999999E-2</v>
      </c>
      <c r="V188" s="9">
        <v>88400</v>
      </c>
      <c r="W188" s="12">
        <f>SUMIF('[1]Commitment Draws'!A:A,[1]Distribution!A189,'[1]Commitment Draws'!G:G)</f>
        <v>0</v>
      </c>
      <c r="X188" s="12">
        <f t="shared" si="19"/>
        <v>88400</v>
      </c>
      <c r="Y188" s="12">
        <v>721.93</v>
      </c>
      <c r="Z188" s="12">
        <f t="shared" si="20"/>
        <v>721.93</v>
      </c>
      <c r="AA188" s="7">
        <v>0</v>
      </c>
      <c r="AB188" s="11">
        <f>SUMIF('[1]Transaction Detail'!$D:$D,[1]Distribution!A189,'[1]Transaction Detail'!$H:$H)</f>
        <v>721.93</v>
      </c>
      <c r="AC188" s="11">
        <f>SUMIF('[1]Transaction Detail'!$D:$D,[1]Distribution!A189,'[1]Transaction Detail'!$I:$I)</f>
        <v>0</v>
      </c>
      <c r="AD188" s="11">
        <f t="shared" si="21"/>
        <v>18.420000000000002</v>
      </c>
      <c r="AE188" s="11">
        <f t="shared" si="22"/>
        <v>18.420000000000002</v>
      </c>
      <c r="AF188" s="11">
        <f t="shared" si="23"/>
        <v>18.420000000000002</v>
      </c>
      <c r="AG188" s="11">
        <f>SUMIF('[1]Servicing Advances - Active'!A:A,[1]Distribution!A189,'[1]Servicing Advances - Active'!B:B)</f>
        <v>0</v>
      </c>
      <c r="AH188" s="2" t="str">
        <f>_xlfn.IFNA(VLOOKUP(A188,[1]Payoffs!A:AB,22,FALSE),"")</f>
        <v/>
      </c>
      <c r="AI188" s="11">
        <f>_xlfn.IFNA(VLOOKUP($A188,[1]Payoffs!$A:$AB,23,FALSE),0)</f>
        <v>0</v>
      </c>
      <c r="AJ188" s="11">
        <f>_xlfn.IFNA(VLOOKUP($A188,[1]Payoffs!$A:$AB,24,FALSE),0)</f>
        <v>0</v>
      </c>
      <c r="AK188" s="11">
        <f>ROUND(_xlfn.IFNA(VLOOKUP($A188,[1]Payoffs!$A:$AB,19,FALSE),0),2)</f>
        <v>0</v>
      </c>
      <c r="AL188" s="11">
        <v>0</v>
      </c>
      <c r="AM188" s="11">
        <f>IF(AB188&lt;&gt;0,Y188+AC188-AF188+O188-AE188+AI188+AJ188-AK188+P188+AL188,O188+AC188+AI188+AJ188-AK188+P188+AL188)+_xlfn.IFNA(VLOOKUP(A188,[1]Payoffs!A:AB,28,FALSE),0)-AG188</f>
        <v>685.09</v>
      </c>
      <c r="AN188" s="13">
        <v>45453</v>
      </c>
      <c r="AO188" t="s">
        <v>47</v>
      </c>
      <c r="AP188" s="9">
        <v>0</v>
      </c>
      <c r="AQ188" s="3">
        <v>0</v>
      </c>
      <c r="AR188" s="3">
        <v>0</v>
      </c>
    </row>
    <row r="189" spans="1:44" x14ac:dyDescent="0.25">
      <c r="A189" s="14">
        <v>127695</v>
      </c>
      <c r="B189" s="2">
        <v>45229</v>
      </c>
      <c r="C189" t="s">
        <v>229</v>
      </c>
      <c r="D189" t="s">
        <v>65</v>
      </c>
      <c r="E189" s="3">
        <v>184350</v>
      </c>
      <c r="F189" s="3">
        <v>101835</v>
      </c>
      <c r="G189" s="11">
        <v>50328</v>
      </c>
      <c r="H189" s="2">
        <v>44936</v>
      </c>
      <c r="I189" s="2">
        <v>45026</v>
      </c>
      <c r="J189">
        <v>13</v>
      </c>
      <c r="K189" s="2">
        <v>45444</v>
      </c>
      <c r="L189" s="2">
        <v>45352</v>
      </c>
      <c r="M189" t="str">
        <f t="shared" si="16"/>
        <v>Yes</v>
      </c>
      <c r="N189">
        <f t="shared" si="17"/>
        <v>0</v>
      </c>
      <c r="O189" s="11">
        <v>0</v>
      </c>
      <c r="P189" s="11">
        <f>SUMIF([1]Payoffs!A:A,[1]Distribution!A190,[1]Payoffs!AA:AA)</f>
        <v>0</v>
      </c>
      <c r="R189" s="5">
        <v>0.11700000000000001</v>
      </c>
      <c r="S189" s="5">
        <v>2.5000000000000001E-3</v>
      </c>
      <c r="T189" s="5">
        <v>2.5000000000000001E-3</v>
      </c>
      <c r="U189" s="6">
        <f t="shared" si="18"/>
        <v>0.112</v>
      </c>
      <c r="V189" s="9">
        <v>134022</v>
      </c>
      <c r="W189" s="12">
        <f>SUMIF('[1]Commitment Draws'!A:A,[1]Distribution!A190,'[1]Commitment Draws'!G:G)</f>
        <v>0</v>
      </c>
      <c r="X189" s="12">
        <f t="shared" si="19"/>
        <v>134022</v>
      </c>
      <c r="Y189" s="12">
        <v>1306.71</v>
      </c>
      <c r="Z189" s="12">
        <f t="shared" si="20"/>
        <v>1306.71</v>
      </c>
      <c r="AA189" s="7">
        <v>0</v>
      </c>
      <c r="AB189" s="11">
        <f>SUMIF('[1]Transaction Detail'!$D:$D,[1]Distribution!A190,'[1]Transaction Detail'!$H:$H)</f>
        <v>1306.71</v>
      </c>
      <c r="AC189" s="11">
        <f>SUMIF('[1]Transaction Detail'!$D:$D,[1]Distribution!A190,'[1]Transaction Detail'!$I:$I)</f>
        <v>0</v>
      </c>
      <c r="AD189" s="11">
        <f t="shared" si="21"/>
        <v>27.92</v>
      </c>
      <c r="AE189" s="11">
        <f t="shared" si="22"/>
        <v>27.92</v>
      </c>
      <c r="AF189" s="11">
        <f t="shared" si="23"/>
        <v>27.92</v>
      </c>
      <c r="AG189" s="11">
        <f>SUMIF('[1]Servicing Advances - Active'!A:A,[1]Distribution!A190,'[1]Servicing Advances - Active'!B:B)</f>
        <v>110</v>
      </c>
      <c r="AH189" s="2" t="str">
        <f>_xlfn.IFNA(VLOOKUP(A189,[1]Payoffs!A:AB,22,FALSE),"")</f>
        <v/>
      </c>
      <c r="AI189" s="11">
        <f>_xlfn.IFNA(VLOOKUP($A189,[1]Payoffs!$A:$AB,23,FALSE),0)</f>
        <v>0</v>
      </c>
      <c r="AJ189" s="11">
        <f>_xlfn.IFNA(VLOOKUP($A189,[1]Payoffs!$A:$AB,24,FALSE),0)</f>
        <v>0</v>
      </c>
      <c r="AK189" s="11">
        <f>ROUND(_xlfn.IFNA(VLOOKUP($A189,[1]Payoffs!$A:$AB,19,FALSE),0),2)</f>
        <v>0</v>
      </c>
      <c r="AL189" s="11">
        <v>0</v>
      </c>
      <c r="AM189" s="11">
        <f>IF(AB189&lt;&gt;0,Y189+AC189-AF189+O189-AE189+AI189+AJ189-AK189+P189+AL189,O189+AC189+AI189+AJ189-AK189+P189+AL189)+_xlfn.IFNA(VLOOKUP(A189,[1]Payoffs!A:AB,28,FALSE),0)-AG189</f>
        <v>1140.8699999999999</v>
      </c>
      <c r="AN189" s="13">
        <v>45453</v>
      </c>
      <c r="AO189" t="s">
        <v>47</v>
      </c>
      <c r="AP189" s="9">
        <v>0</v>
      </c>
      <c r="AQ189" s="3">
        <v>0</v>
      </c>
      <c r="AR189" s="3">
        <v>0</v>
      </c>
    </row>
    <row r="190" spans="1:44" x14ac:dyDescent="0.25">
      <c r="A190" s="1">
        <v>127745</v>
      </c>
      <c r="B190" s="2">
        <v>45229</v>
      </c>
      <c r="C190" t="s">
        <v>230</v>
      </c>
      <c r="D190" t="s">
        <v>65</v>
      </c>
      <c r="E190" s="3">
        <v>119000</v>
      </c>
      <c r="F190" s="3">
        <v>115095</v>
      </c>
      <c r="G190" s="11">
        <v>500</v>
      </c>
      <c r="H190" s="2">
        <v>44943</v>
      </c>
      <c r="I190" s="2">
        <v>45026</v>
      </c>
      <c r="J190">
        <v>13</v>
      </c>
      <c r="K190" s="2">
        <v>45352</v>
      </c>
      <c r="L190" s="2">
        <v>45352</v>
      </c>
      <c r="M190" t="str">
        <f t="shared" si="16"/>
        <v>No</v>
      </c>
      <c r="N190">
        <f t="shared" si="17"/>
        <v>0</v>
      </c>
      <c r="O190" s="11">
        <v>0</v>
      </c>
      <c r="P190" s="11">
        <f>SUMIF([1]Payoffs!A:A,[1]Distribution!A191,[1]Payoffs!AA:AA)</f>
        <v>0</v>
      </c>
      <c r="R190" s="5">
        <v>0.11</v>
      </c>
      <c r="S190" s="5">
        <v>2.5000000000000001E-3</v>
      </c>
      <c r="T190" s="5">
        <v>2.5000000000000001E-3</v>
      </c>
      <c r="U190" s="6">
        <f t="shared" si="18"/>
        <v>0.105</v>
      </c>
      <c r="V190" s="9">
        <v>118500</v>
      </c>
      <c r="W190" s="12">
        <f>SUMIF('[1]Commitment Draws'!A:A,[1]Distribution!A191,'[1]Commitment Draws'!G:G)</f>
        <v>0</v>
      </c>
      <c r="X190" s="12">
        <f t="shared" si="19"/>
        <v>118500</v>
      </c>
      <c r="Y190" s="12">
        <v>0</v>
      </c>
      <c r="Z190" s="12">
        <f t="shared" si="20"/>
        <v>0</v>
      </c>
      <c r="AA190" s="7">
        <v>0</v>
      </c>
      <c r="AB190" s="11">
        <f>SUMIF('[1]Transaction Detail'!$D:$D,[1]Distribution!A191,'[1]Transaction Detail'!$H:$H)</f>
        <v>0</v>
      </c>
      <c r="AC190" s="11">
        <f>SUMIF('[1]Transaction Detail'!$D:$D,[1]Distribution!A191,'[1]Transaction Detail'!$I:$I)</f>
        <v>0</v>
      </c>
      <c r="AD190" s="11">
        <f t="shared" si="21"/>
        <v>0</v>
      </c>
      <c r="AE190" s="11">
        <f t="shared" si="22"/>
        <v>0</v>
      </c>
      <c r="AF190" s="11">
        <f t="shared" si="23"/>
        <v>0</v>
      </c>
      <c r="AG190" s="11">
        <f>SUMIF('[1]Servicing Advances - Active'!A:A,[1]Distribution!A191,'[1]Servicing Advances - Active'!B:B)</f>
        <v>1851.5</v>
      </c>
      <c r="AH190" s="2" t="str">
        <f>_xlfn.IFNA(VLOOKUP(A190,[1]Payoffs!A:AB,22,FALSE),"")</f>
        <v/>
      </c>
      <c r="AI190" s="11">
        <f>_xlfn.IFNA(VLOOKUP($A190,[1]Payoffs!$A:$AB,23,FALSE),0)</f>
        <v>0</v>
      </c>
      <c r="AJ190" s="11">
        <f>_xlfn.IFNA(VLOOKUP($A190,[1]Payoffs!$A:$AB,24,FALSE),0)</f>
        <v>0</v>
      </c>
      <c r="AK190" s="11">
        <f>ROUND(_xlfn.IFNA(VLOOKUP($A190,[1]Payoffs!$A:$AB,19,FALSE),0),2)</f>
        <v>0</v>
      </c>
      <c r="AL190" s="11">
        <v>0</v>
      </c>
      <c r="AM190" s="11">
        <f>IF(AB190&lt;&gt;0,Y190+AC190-AF190+O190-AE190+AI190+AJ190-AK190+P190+AL190,O190+AC190+AI190+AJ190-AK190+P190+AL190)+_xlfn.IFNA(VLOOKUP(A190,[1]Payoffs!A:AB,28,FALSE),0)-AG190</f>
        <v>-1851.5</v>
      </c>
      <c r="AN190" s="13">
        <v>45361</v>
      </c>
      <c r="AO190" t="s">
        <v>329</v>
      </c>
      <c r="AP190" s="9">
        <v>0</v>
      </c>
      <c r="AQ190" s="3">
        <v>0</v>
      </c>
      <c r="AR190" s="3">
        <v>0</v>
      </c>
    </row>
    <row r="191" spans="1:44" x14ac:dyDescent="0.25">
      <c r="A191" s="1">
        <v>127590</v>
      </c>
      <c r="B191" s="2">
        <v>45229</v>
      </c>
      <c r="C191" t="s">
        <v>231</v>
      </c>
      <c r="D191" t="s">
        <v>65</v>
      </c>
      <c r="E191" s="3">
        <v>168300</v>
      </c>
      <c r="F191" s="3">
        <v>97000</v>
      </c>
      <c r="G191" s="11">
        <v>76000</v>
      </c>
      <c r="H191" s="2">
        <v>44937</v>
      </c>
      <c r="I191" s="2">
        <v>44995</v>
      </c>
      <c r="J191">
        <v>13</v>
      </c>
      <c r="K191" s="2">
        <v>45352</v>
      </c>
      <c r="L191" s="2">
        <v>45352</v>
      </c>
      <c r="M191" t="str">
        <f t="shared" si="16"/>
        <v>No</v>
      </c>
      <c r="N191">
        <f t="shared" si="17"/>
        <v>2</v>
      </c>
      <c r="O191" s="11">
        <v>0</v>
      </c>
      <c r="P191" s="11">
        <f>SUMIF([1]Payoffs!A:A,[1]Distribution!A192,[1]Payoffs!AA:AA)</f>
        <v>0</v>
      </c>
      <c r="R191" s="5">
        <v>0.1245</v>
      </c>
      <c r="S191" s="5">
        <v>2.5000000000000001E-3</v>
      </c>
      <c r="T191" s="5">
        <v>2.5000000000000001E-3</v>
      </c>
      <c r="U191" s="6">
        <f t="shared" si="18"/>
        <v>0.1195</v>
      </c>
      <c r="V191" s="9">
        <v>92300</v>
      </c>
      <c r="W191" s="12">
        <f>SUMIF('[1]Commitment Draws'!A:A,[1]Distribution!A192,'[1]Commitment Draws'!G:G)</f>
        <v>0</v>
      </c>
      <c r="X191" s="12">
        <f t="shared" si="19"/>
        <v>92300</v>
      </c>
      <c r="Y191" s="12">
        <v>0</v>
      </c>
      <c r="Z191" s="12">
        <f t="shared" si="20"/>
        <v>0</v>
      </c>
      <c r="AA191" s="7">
        <v>0</v>
      </c>
      <c r="AB191" s="11">
        <f>SUMIF('[1]Transaction Detail'!$D:$D,[1]Distribution!A192,'[1]Transaction Detail'!$H:$H)</f>
        <v>0</v>
      </c>
      <c r="AC191" s="11">
        <f>SUMIF('[1]Transaction Detail'!$D:$D,[1]Distribution!A192,'[1]Transaction Detail'!$I:$I)</f>
        <v>0</v>
      </c>
      <c r="AD191" s="11">
        <f t="shared" si="21"/>
        <v>0</v>
      </c>
      <c r="AE191" s="11">
        <f t="shared" si="22"/>
        <v>0</v>
      </c>
      <c r="AF191" s="11">
        <f t="shared" si="23"/>
        <v>0</v>
      </c>
      <c r="AG191" s="11">
        <f>SUMIF('[1]Servicing Advances - Active'!A:A,[1]Distribution!A192,'[1]Servicing Advances - Active'!B:B)</f>
        <v>3667.44</v>
      </c>
      <c r="AH191" s="2" t="str">
        <f>_xlfn.IFNA(VLOOKUP(A191,[1]Payoffs!A:AB,22,FALSE),"")</f>
        <v/>
      </c>
      <c r="AI191" s="11">
        <f>_xlfn.IFNA(VLOOKUP($A191,[1]Payoffs!$A:$AB,23,FALSE),0)</f>
        <v>0</v>
      </c>
      <c r="AJ191" s="11">
        <f>_xlfn.IFNA(VLOOKUP($A191,[1]Payoffs!$A:$AB,24,FALSE),0)</f>
        <v>0</v>
      </c>
      <c r="AK191" s="11">
        <f>ROUND(_xlfn.IFNA(VLOOKUP($A191,[1]Payoffs!$A:$AB,19,FALSE),0),2)</f>
        <v>0</v>
      </c>
      <c r="AL191" s="11">
        <v>0</v>
      </c>
      <c r="AM191" s="11">
        <f>IF(AB191&lt;&gt;0,Y191+AC191-AF191+O191-AE191+AI191+AJ191-AK191+P191+AL191,O191+AC191+AI191+AJ191-AK191+P191+AL191)+_xlfn.IFNA(VLOOKUP(A191,[1]Payoffs!A:AB,28,FALSE),0)-AG191</f>
        <v>-3667.44</v>
      </c>
      <c r="AN191" s="13">
        <v>45301</v>
      </c>
      <c r="AO191" t="s">
        <v>245</v>
      </c>
      <c r="AP191" s="9">
        <v>0</v>
      </c>
      <c r="AQ191" s="3">
        <v>0</v>
      </c>
      <c r="AR191" s="3">
        <v>0</v>
      </c>
    </row>
    <row r="192" spans="1:44" x14ac:dyDescent="0.25">
      <c r="A192" s="1">
        <v>127679</v>
      </c>
      <c r="B192" s="2">
        <v>45229</v>
      </c>
      <c r="C192" t="s">
        <v>228</v>
      </c>
      <c r="D192" t="s">
        <v>71</v>
      </c>
      <c r="E192" s="3">
        <v>90350</v>
      </c>
      <c r="F192" s="3">
        <v>0</v>
      </c>
      <c r="G192" s="11">
        <v>0</v>
      </c>
      <c r="H192" s="2">
        <v>44950</v>
      </c>
      <c r="I192" s="2">
        <v>45026</v>
      </c>
      <c r="J192">
        <v>13</v>
      </c>
      <c r="K192" s="2">
        <v>45444</v>
      </c>
      <c r="L192" s="2">
        <v>45352</v>
      </c>
      <c r="M192" t="str">
        <f t="shared" si="16"/>
        <v>Yes</v>
      </c>
      <c r="N192">
        <f t="shared" si="17"/>
        <v>0</v>
      </c>
      <c r="O192" s="11">
        <v>0</v>
      </c>
      <c r="P192" s="11">
        <f>SUMIF([1]Payoffs!A:A,[1]Distribution!A193,[1]Payoffs!AA:AA)</f>
        <v>0</v>
      </c>
      <c r="R192" s="5">
        <v>9.8000000000000004E-2</v>
      </c>
      <c r="S192" s="5">
        <v>2.5000000000000001E-3</v>
      </c>
      <c r="T192" s="5">
        <v>2.5000000000000001E-3</v>
      </c>
      <c r="U192" s="6">
        <f t="shared" si="18"/>
        <v>9.2999999999999999E-2</v>
      </c>
      <c r="V192" s="9">
        <v>90350</v>
      </c>
      <c r="W192" s="12">
        <f>SUMIF('[1]Commitment Draws'!A:A,[1]Distribution!A193,'[1]Commitment Draws'!G:G)</f>
        <v>0</v>
      </c>
      <c r="X192" s="12">
        <f t="shared" si="19"/>
        <v>90350</v>
      </c>
      <c r="Y192" s="12">
        <v>737.86</v>
      </c>
      <c r="Z192" s="12">
        <f t="shared" si="20"/>
        <v>737.86</v>
      </c>
      <c r="AA192" s="7">
        <v>0</v>
      </c>
      <c r="AB192" s="11">
        <f>SUMIF('[1]Transaction Detail'!$D:$D,[1]Distribution!A193,'[1]Transaction Detail'!$H:$H)</f>
        <v>737.86</v>
      </c>
      <c r="AC192" s="11">
        <f>SUMIF('[1]Transaction Detail'!$D:$D,[1]Distribution!A193,'[1]Transaction Detail'!$I:$I)</f>
        <v>0</v>
      </c>
      <c r="AD192" s="11">
        <f t="shared" si="21"/>
        <v>18.82</v>
      </c>
      <c r="AE192" s="11">
        <f t="shared" si="22"/>
        <v>18.82</v>
      </c>
      <c r="AF192" s="11">
        <f t="shared" si="23"/>
        <v>18.82</v>
      </c>
      <c r="AG192" s="11">
        <f>SUMIF('[1]Servicing Advances - Active'!A:A,[1]Distribution!A193,'[1]Servicing Advances - Active'!B:B)</f>
        <v>0</v>
      </c>
      <c r="AH192" s="2" t="str">
        <f>_xlfn.IFNA(VLOOKUP(A192,[1]Payoffs!A:AB,22,FALSE),"")</f>
        <v/>
      </c>
      <c r="AI192" s="11">
        <f>_xlfn.IFNA(VLOOKUP($A192,[1]Payoffs!$A:$AB,23,FALSE),0)</f>
        <v>0</v>
      </c>
      <c r="AJ192" s="11">
        <f>_xlfn.IFNA(VLOOKUP($A192,[1]Payoffs!$A:$AB,24,FALSE),0)</f>
        <v>0</v>
      </c>
      <c r="AK192" s="11">
        <f>ROUND(_xlfn.IFNA(VLOOKUP($A192,[1]Payoffs!$A:$AB,19,FALSE),0),2)</f>
        <v>0</v>
      </c>
      <c r="AL192" s="11">
        <v>0</v>
      </c>
      <c r="AM192" s="11">
        <f>IF(AB192&lt;&gt;0,Y192+AC192-AF192+O192-AE192+AI192+AJ192-AK192+P192+AL192,O192+AC192+AI192+AJ192-AK192+P192+AL192)+_xlfn.IFNA(VLOOKUP(A192,[1]Payoffs!A:AB,28,FALSE),0)-AG192</f>
        <v>700.21999999999991</v>
      </c>
      <c r="AN192" s="13">
        <v>45453</v>
      </c>
      <c r="AO192" t="s">
        <v>47</v>
      </c>
      <c r="AP192" s="9">
        <v>0</v>
      </c>
      <c r="AQ192" s="3">
        <v>0</v>
      </c>
      <c r="AR192" s="3">
        <v>0</v>
      </c>
    </row>
    <row r="193" spans="1:45" x14ac:dyDescent="0.25">
      <c r="A193" s="1">
        <v>128090</v>
      </c>
      <c r="B193" s="2">
        <v>45229</v>
      </c>
      <c r="C193" t="s">
        <v>232</v>
      </c>
      <c r="D193" t="s">
        <v>79</v>
      </c>
      <c r="E193" s="3">
        <v>1742500</v>
      </c>
      <c r="F193" s="3">
        <v>0</v>
      </c>
      <c r="G193" s="11">
        <v>0</v>
      </c>
      <c r="H193" s="2">
        <v>44985</v>
      </c>
      <c r="I193" s="2">
        <v>45056</v>
      </c>
      <c r="J193">
        <v>24</v>
      </c>
      <c r="K193" s="2">
        <v>45717</v>
      </c>
      <c r="L193" s="2">
        <v>45717</v>
      </c>
      <c r="M193" t="str">
        <f t="shared" si="16"/>
        <v>No</v>
      </c>
      <c r="N193">
        <f t="shared" si="17"/>
        <v>9</v>
      </c>
      <c r="O193" s="11">
        <v>0</v>
      </c>
      <c r="P193" s="11">
        <f>SUMIF([1]Payoffs!A:A,[1]Distribution!A194,[1]Payoffs!AA:AA)</f>
        <v>0</v>
      </c>
      <c r="R193" s="5">
        <v>9.1479999999999992E-2</v>
      </c>
      <c r="S193" s="5">
        <v>2.5000000000000001E-3</v>
      </c>
      <c r="T193" s="5">
        <v>2.5000000000000001E-3</v>
      </c>
      <c r="U193" s="6">
        <f t="shared" si="18"/>
        <v>8.6479999999999987E-2</v>
      </c>
      <c r="V193" s="9">
        <v>1742500</v>
      </c>
      <c r="W193" s="12">
        <f>SUMIF('[1]Commitment Draws'!A:A,[1]Distribution!A194,'[1]Commitment Draws'!G:G)</f>
        <v>0</v>
      </c>
      <c r="X193" s="12">
        <f t="shared" si="19"/>
        <v>1742500</v>
      </c>
      <c r="Y193" s="12">
        <v>13283.66</v>
      </c>
      <c r="Z193" s="12">
        <f t="shared" si="20"/>
        <v>13283.66</v>
      </c>
      <c r="AA193" s="7">
        <v>0</v>
      </c>
      <c r="AB193" s="11">
        <f>SUMIF('[1]Transaction Detail'!$D:$D,[1]Distribution!A194,'[1]Transaction Detail'!$H:$H)</f>
        <v>13283.66</v>
      </c>
      <c r="AC193" s="11">
        <f>SUMIF('[1]Transaction Detail'!$D:$D,[1]Distribution!A194,'[1]Transaction Detail'!$I:$I)</f>
        <v>0</v>
      </c>
      <c r="AD193" s="11">
        <f t="shared" si="21"/>
        <v>363.02</v>
      </c>
      <c r="AE193" s="11">
        <f t="shared" si="22"/>
        <v>363.02</v>
      </c>
      <c r="AF193" s="11">
        <f t="shared" si="23"/>
        <v>363.02</v>
      </c>
      <c r="AG193" s="11">
        <f>SUMIF('[1]Servicing Advances - Active'!A:A,[1]Distribution!A194,'[1]Servicing Advances - Active'!B:B)</f>
        <v>0</v>
      </c>
      <c r="AH193" s="2" t="str">
        <f>_xlfn.IFNA(VLOOKUP(A193,[1]Payoffs!A:AB,22,FALSE),"")</f>
        <v/>
      </c>
      <c r="AI193" s="11">
        <f>_xlfn.IFNA(VLOOKUP($A193,[1]Payoffs!$A:$AB,23,FALSE),0)</f>
        <v>0</v>
      </c>
      <c r="AJ193" s="11">
        <f>_xlfn.IFNA(VLOOKUP($A193,[1]Payoffs!$A:$AB,24,FALSE),0)</f>
        <v>0</v>
      </c>
      <c r="AK193" s="11">
        <f>ROUND(_xlfn.IFNA(VLOOKUP($A193,[1]Payoffs!$A:$AB,19,FALSE),0),2)</f>
        <v>0</v>
      </c>
      <c r="AL193" s="11">
        <v>0</v>
      </c>
      <c r="AM193" s="11">
        <f>IF(AB193&lt;&gt;0,Y193+AC193-AF193+O193-AE193+AI193+AJ193-AK193+P193+AL193,O193+AC193+AI193+AJ193-AK193+P193+AL193)+_xlfn.IFNA(VLOOKUP(A193,[1]Payoffs!A:AB,28,FALSE),0)-AG193</f>
        <v>12557.619999999999</v>
      </c>
      <c r="AN193" s="13">
        <v>45453</v>
      </c>
      <c r="AO193" t="s">
        <v>47</v>
      </c>
      <c r="AP193" s="9">
        <v>0</v>
      </c>
      <c r="AQ193" s="3">
        <v>0</v>
      </c>
      <c r="AR193" s="3">
        <v>0</v>
      </c>
    </row>
    <row r="194" spans="1:45" x14ac:dyDescent="0.25">
      <c r="A194" s="1">
        <v>128478</v>
      </c>
      <c r="B194" s="2">
        <v>45229</v>
      </c>
      <c r="C194" t="s">
        <v>233</v>
      </c>
      <c r="D194" t="s">
        <v>62</v>
      </c>
      <c r="E194" s="3">
        <v>4410000</v>
      </c>
      <c r="F194" s="3">
        <v>1218388</v>
      </c>
      <c r="G194" s="11">
        <v>40523.51</v>
      </c>
      <c r="H194" s="2">
        <v>44998</v>
      </c>
      <c r="I194" s="2">
        <v>45056</v>
      </c>
      <c r="J194">
        <v>24</v>
      </c>
      <c r="K194" s="2">
        <v>45748</v>
      </c>
      <c r="L194" s="2">
        <v>45748</v>
      </c>
      <c r="M194" t="str">
        <f t="shared" ref="M194:M257" si="24">IF(K194 &gt;L194,"Yes","No")</f>
        <v>No</v>
      </c>
      <c r="N194">
        <f t="shared" ref="N194:N257" si="25">IFERROR(DATEDIF(AN194,(K194+9),"M"),0)</f>
        <v>10</v>
      </c>
      <c r="O194" s="11">
        <v>0</v>
      </c>
      <c r="P194" s="11">
        <f>SUMIF([1]Payoffs!A:A,[1]Distribution!A195,[1]Payoffs!AA:AA)</f>
        <v>0</v>
      </c>
      <c r="R194" s="5">
        <v>0.10656</v>
      </c>
      <c r="S194" s="5">
        <v>2.5000000000000001E-3</v>
      </c>
      <c r="T194" s="5">
        <v>2.5000000000000001E-3</v>
      </c>
      <c r="U194" s="6">
        <f t="shared" ref="U194:U257" si="26">R194-S194-T194</f>
        <v>0.10156</v>
      </c>
      <c r="V194" s="9">
        <v>4369476.49</v>
      </c>
      <c r="W194" s="12">
        <f>SUMIF('[1]Commitment Draws'!A:A,[1]Distribution!A195,'[1]Commitment Draws'!G:G)</f>
        <v>0</v>
      </c>
      <c r="X194" s="12">
        <f t="shared" ref="X194:X257" si="27">V194+W194-AC194-AI194</f>
        <v>4369476.49</v>
      </c>
      <c r="Y194" s="12">
        <v>38800.949999999997</v>
      </c>
      <c r="Z194" s="12">
        <f t="shared" ref="Z194:Z257" si="28">Y194</f>
        <v>38800.949999999997</v>
      </c>
      <c r="AA194" s="7">
        <v>0</v>
      </c>
      <c r="AB194" s="11">
        <f>SUMIF('[1]Transaction Detail'!$D:$D,[1]Distribution!A195,'[1]Transaction Detail'!$H:$H)</f>
        <v>38800.949999999997</v>
      </c>
      <c r="AC194" s="11">
        <f>SUMIF('[1]Transaction Detail'!$D:$D,[1]Distribution!A195,'[1]Transaction Detail'!$I:$I)</f>
        <v>0</v>
      </c>
      <c r="AD194" s="11">
        <f t="shared" ref="AD194:AD257" si="29">ROUND(AB194*S194/R194,2)</f>
        <v>910.31</v>
      </c>
      <c r="AE194" s="11">
        <f t="shared" ref="AE194:AE257" si="30">ROUND(IF(AB194&lt;&gt;0,(Y194*T194/R194),0),2)</f>
        <v>910.31</v>
      </c>
      <c r="AF194" s="11">
        <f t="shared" ref="AF194:AF257" si="31">ROUND(IF(AB194&lt;&gt;0,Y194*S194/R194),2)</f>
        <v>910.31</v>
      </c>
      <c r="AG194" s="11">
        <f>SUMIF('[1]Servicing Advances - Active'!A:A,[1]Distribution!A195,'[1]Servicing Advances - Active'!B:B)</f>
        <v>-42337</v>
      </c>
      <c r="AH194" s="2" t="str">
        <f>_xlfn.IFNA(VLOOKUP(A194,[1]Payoffs!A:AB,22,FALSE),"")</f>
        <v/>
      </c>
      <c r="AI194" s="11">
        <f>_xlfn.IFNA(VLOOKUP($A194,[1]Payoffs!$A:$AB,23,FALSE),0)</f>
        <v>0</v>
      </c>
      <c r="AJ194" s="11">
        <f>_xlfn.IFNA(VLOOKUP($A194,[1]Payoffs!$A:$AB,24,FALSE),0)</f>
        <v>0</v>
      </c>
      <c r="AK194" s="11">
        <f>ROUND(_xlfn.IFNA(VLOOKUP($A194,[1]Payoffs!$A:$AB,19,FALSE),0),2)</f>
        <v>0</v>
      </c>
      <c r="AL194" s="11">
        <v>0</v>
      </c>
      <c r="AM194" s="11">
        <f>IF(AB194&lt;&gt;0,Y194+AC194-AF194+O194-AE194+AI194+AJ194-AK194+P194+AL194,O194+AC194+AI194+AJ194-AK194+P194+AL194)+_xlfn.IFNA(VLOOKUP(A194,[1]Payoffs!A:AB,28,FALSE),0)-AG194</f>
        <v>79317.33</v>
      </c>
      <c r="AN194" s="13">
        <v>45453</v>
      </c>
      <c r="AO194" t="s">
        <v>47</v>
      </c>
      <c r="AP194" s="9">
        <v>0</v>
      </c>
      <c r="AQ194" s="3">
        <v>0</v>
      </c>
      <c r="AR194" s="3">
        <v>0</v>
      </c>
    </row>
    <row r="195" spans="1:45" x14ac:dyDescent="0.25">
      <c r="A195" s="1">
        <v>128555</v>
      </c>
      <c r="B195" s="2">
        <v>45229</v>
      </c>
      <c r="C195" t="s">
        <v>234</v>
      </c>
      <c r="D195" t="s">
        <v>62</v>
      </c>
      <c r="E195" s="3">
        <v>3051369</v>
      </c>
      <c r="F195" s="3">
        <v>596492</v>
      </c>
      <c r="G195" s="11">
        <v>18283.580000000002</v>
      </c>
      <c r="H195" s="2">
        <v>44994</v>
      </c>
      <c r="I195" s="2">
        <v>45056</v>
      </c>
      <c r="J195">
        <v>24</v>
      </c>
      <c r="K195" s="2">
        <v>45748</v>
      </c>
      <c r="L195" s="2">
        <v>45748</v>
      </c>
      <c r="M195" t="str">
        <f t="shared" si="24"/>
        <v>No</v>
      </c>
      <c r="N195">
        <f t="shared" si="25"/>
        <v>10</v>
      </c>
      <c r="O195" s="11">
        <v>0</v>
      </c>
      <c r="P195" s="11">
        <f>SUMIF([1]Payoffs!A:A,[1]Distribution!A196,[1]Payoffs!AA:AA)</f>
        <v>0</v>
      </c>
      <c r="R195" s="5">
        <v>9.9559999999999996E-2</v>
      </c>
      <c r="S195" s="5">
        <v>2.5000000000000001E-3</v>
      </c>
      <c r="T195" s="5">
        <v>2.5000000000000001E-3</v>
      </c>
      <c r="U195" s="6">
        <f t="shared" si="26"/>
        <v>9.4559999999999991E-2</v>
      </c>
      <c r="V195" s="9">
        <v>2945339.69</v>
      </c>
      <c r="W195" s="12">
        <f>SUMIF('[1]Commitment Draws'!A:A,[1]Distribution!A196,'[1]Commitment Draws'!G:G)</f>
        <v>87745.73</v>
      </c>
      <c r="X195" s="12">
        <f t="shared" si="27"/>
        <v>3033085.42</v>
      </c>
      <c r="Y195" s="12">
        <v>24436.5</v>
      </c>
      <c r="Z195" s="12">
        <f t="shared" si="28"/>
        <v>24436.5</v>
      </c>
      <c r="AA195" s="7">
        <v>0</v>
      </c>
      <c r="AB195" s="11">
        <f>SUMIF('[1]Transaction Detail'!$D:$D,[1]Distribution!A196,'[1]Transaction Detail'!$H:$H)</f>
        <v>24436.5</v>
      </c>
      <c r="AC195" s="11">
        <f>SUMIF('[1]Transaction Detail'!$D:$D,[1]Distribution!A196,'[1]Transaction Detail'!$I:$I)</f>
        <v>0</v>
      </c>
      <c r="AD195" s="11">
        <f t="shared" si="29"/>
        <v>613.61</v>
      </c>
      <c r="AE195" s="11">
        <f t="shared" si="30"/>
        <v>613.61</v>
      </c>
      <c r="AF195" s="11">
        <f t="shared" si="31"/>
        <v>613.61</v>
      </c>
      <c r="AG195" s="11">
        <f>SUMIF('[1]Servicing Advances - Active'!A:A,[1]Distribution!A196,'[1]Servicing Advances - Active'!B:B)</f>
        <v>0</v>
      </c>
      <c r="AH195" s="2" t="str">
        <f>_xlfn.IFNA(VLOOKUP(A195,[1]Payoffs!A:AB,22,FALSE),"")</f>
        <v/>
      </c>
      <c r="AI195" s="11">
        <f>_xlfn.IFNA(VLOOKUP($A195,[1]Payoffs!$A:$AB,23,FALSE),0)</f>
        <v>0</v>
      </c>
      <c r="AJ195" s="11">
        <f>_xlfn.IFNA(VLOOKUP($A195,[1]Payoffs!$A:$AB,24,FALSE),0)</f>
        <v>0</v>
      </c>
      <c r="AK195" s="11">
        <f>ROUND(_xlfn.IFNA(VLOOKUP($A195,[1]Payoffs!$A:$AB,19,FALSE),0),2)</f>
        <v>0</v>
      </c>
      <c r="AL195" s="11">
        <v>0</v>
      </c>
      <c r="AM195" s="11">
        <f>IF(AB195&lt;&gt;0,Y195+AC195-AF195+O195-AE195+AI195+AJ195-AK195+P195+AL195,O195+AC195+AI195+AJ195-AK195+P195+AL195)+_xlfn.IFNA(VLOOKUP(A195,[1]Payoffs!A:AB,28,FALSE),0)-AG195</f>
        <v>23209.279999999999</v>
      </c>
      <c r="AN195" s="13">
        <v>45453</v>
      </c>
      <c r="AO195" t="s">
        <v>47</v>
      </c>
      <c r="AP195" s="9">
        <v>0</v>
      </c>
      <c r="AQ195" s="3">
        <v>0</v>
      </c>
      <c r="AR195" s="3">
        <v>0</v>
      </c>
    </row>
    <row r="196" spans="1:45" x14ac:dyDescent="0.25">
      <c r="A196" s="1">
        <v>128994</v>
      </c>
      <c r="B196" s="2">
        <v>45229</v>
      </c>
      <c r="C196" t="s">
        <v>235</v>
      </c>
      <c r="D196" t="s">
        <v>62</v>
      </c>
      <c r="E196" s="3">
        <v>3072787</v>
      </c>
      <c r="F196" s="3">
        <v>347050</v>
      </c>
      <c r="G196" s="11">
        <v>347050</v>
      </c>
      <c r="H196" s="2">
        <v>45002</v>
      </c>
      <c r="I196" s="2">
        <v>45056</v>
      </c>
      <c r="J196">
        <v>24</v>
      </c>
      <c r="K196" s="2">
        <v>45748</v>
      </c>
      <c r="L196" s="2">
        <v>45748</v>
      </c>
      <c r="M196" t="str">
        <f t="shared" si="24"/>
        <v>No</v>
      </c>
      <c r="N196">
        <f t="shared" si="25"/>
        <v>10</v>
      </c>
      <c r="O196" s="11">
        <v>0</v>
      </c>
      <c r="P196" s="11">
        <f>SUMIF([1]Payoffs!A:A,[1]Distribution!A197,[1]Payoffs!AA:AA)</f>
        <v>0</v>
      </c>
      <c r="R196" s="5">
        <v>9.0500000000000011E-2</v>
      </c>
      <c r="S196" s="5">
        <v>2.5000000000000001E-3</v>
      </c>
      <c r="T196" s="5">
        <v>2.5000000000000001E-3</v>
      </c>
      <c r="U196" s="6">
        <f t="shared" si="26"/>
        <v>8.5500000000000007E-2</v>
      </c>
      <c r="V196" s="9">
        <v>2725737</v>
      </c>
      <c r="W196" s="12">
        <f>SUMIF('[1]Commitment Draws'!A:A,[1]Distribution!A197,'[1]Commitment Draws'!G:G)</f>
        <v>0</v>
      </c>
      <c r="X196" s="12">
        <f t="shared" si="27"/>
        <v>2725737</v>
      </c>
      <c r="Y196" s="12">
        <v>20556.599999999999</v>
      </c>
      <c r="Z196" s="12">
        <f t="shared" si="28"/>
        <v>20556.599999999999</v>
      </c>
      <c r="AA196" s="7">
        <v>0</v>
      </c>
      <c r="AB196" s="11">
        <f>SUMIF('[1]Transaction Detail'!$D:$D,[1]Distribution!A197,'[1]Transaction Detail'!$H:$H)</f>
        <v>20556.599999999999</v>
      </c>
      <c r="AC196" s="11">
        <f>SUMIF('[1]Transaction Detail'!$D:$D,[1]Distribution!A197,'[1]Transaction Detail'!$I:$I)</f>
        <v>0</v>
      </c>
      <c r="AD196" s="11">
        <f t="shared" si="29"/>
        <v>567.86</v>
      </c>
      <c r="AE196" s="11">
        <f t="shared" si="30"/>
        <v>567.86</v>
      </c>
      <c r="AF196" s="11">
        <f t="shared" si="31"/>
        <v>567.86</v>
      </c>
      <c r="AG196" s="11">
        <f>SUMIF('[1]Servicing Advances - Active'!A:A,[1]Distribution!A197,'[1]Servicing Advances - Active'!B:B)</f>
        <v>0</v>
      </c>
      <c r="AH196" s="2" t="str">
        <f>_xlfn.IFNA(VLOOKUP(A196,[1]Payoffs!A:AB,22,FALSE),"")</f>
        <v/>
      </c>
      <c r="AI196" s="11">
        <f>_xlfn.IFNA(VLOOKUP($A196,[1]Payoffs!$A:$AB,23,FALSE),0)</f>
        <v>0</v>
      </c>
      <c r="AJ196" s="11">
        <f>_xlfn.IFNA(VLOOKUP($A196,[1]Payoffs!$A:$AB,24,FALSE),0)</f>
        <v>0</v>
      </c>
      <c r="AK196" s="11">
        <f>ROUND(_xlfn.IFNA(VLOOKUP($A196,[1]Payoffs!$A:$AB,19,FALSE),0),2)</f>
        <v>0</v>
      </c>
      <c r="AL196" s="11">
        <v>0</v>
      </c>
      <c r="AM196" s="11">
        <f>IF(AB196&lt;&gt;0,Y196+AC196-AF196+O196-AE196+AI196+AJ196-AK196+P196+AL196,O196+AC196+AI196+AJ196-AK196+P196+AL196)+_xlfn.IFNA(VLOOKUP(A196,[1]Payoffs!A:AB,28,FALSE),0)-AG196</f>
        <v>19420.879999999997</v>
      </c>
      <c r="AN196" s="13">
        <v>45453</v>
      </c>
      <c r="AO196" t="s">
        <v>47</v>
      </c>
      <c r="AP196" s="9">
        <v>0</v>
      </c>
      <c r="AQ196" s="3">
        <v>0</v>
      </c>
      <c r="AR196" s="3">
        <v>0</v>
      </c>
    </row>
    <row r="197" spans="1:45" x14ac:dyDescent="0.25">
      <c r="A197" s="1">
        <v>128164</v>
      </c>
      <c r="B197" s="2">
        <v>45229</v>
      </c>
      <c r="C197" t="s">
        <v>236</v>
      </c>
      <c r="D197" t="s">
        <v>65</v>
      </c>
      <c r="E197" s="3">
        <v>211500</v>
      </c>
      <c r="F197" s="3">
        <v>105000</v>
      </c>
      <c r="G197" s="11">
        <v>0</v>
      </c>
      <c r="H197" s="2">
        <v>44988</v>
      </c>
      <c r="I197" s="2">
        <v>45056</v>
      </c>
      <c r="J197">
        <v>13</v>
      </c>
      <c r="K197" s="2">
        <v>45505</v>
      </c>
      <c r="L197" s="2">
        <v>45413</v>
      </c>
      <c r="M197" t="str">
        <f t="shared" si="24"/>
        <v>Yes</v>
      </c>
      <c r="N197">
        <f t="shared" si="25"/>
        <v>0</v>
      </c>
      <c r="O197" s="11">
        <v>2115</v>
      </c>
      <c r="P197" s="11">
        <f>SUMIF([1]Payoffs!A:A,[1]Distribution!A198,[1]Payoffs!AA:AA)</f>
        <v>0</v>
      </c>
      <c r="Q197" s="4" t="s">
        <v>59</v>
      </c>
      <c r="R197" s="5">
        <v>9.3899999999999997E-2</v>
      </c>
      <c r="S197" s="5">
        <v>2.5000000000000001E-3</v>
      </c>
      <c r="T197" s="5">
        <v>2.5000000000000001E-3</v>
      </c>
      <c r="U197" s="6">
        <f t="shared" si="26"/>
        <v>8.8899999999999993E-2</v>
      </c>
      <c r="V197" s="9">
        <v>196000</v>
      </c>
      <c r="W197" s="12">
        <f>SUMIF('[1]Commitment Draws'!A:A,[1]Distribution!A198,'[1]Commitment Draws'!G:G)</f>
        <v>15500</v>
      </c>
      <c r="X197" s="12">
        <f t="shared" si="27"/>
        <v>0</v>
      </c>
      <c r="Y197" s="12">
        <v>1533.7</v>
      </c>
      <c r="Z197" s="12">
        <f t="shared" si="28"/>
        <v>1533.7</v>
      </c>
      <c r="AA197" s="7">
        <v>0</v>
      </c>
      <c r="AB197" s="11">
        <f>SUMIF('[1]Transaction Detail'!$D:$D,[1]Distribution!A198,'[1]Transaction Detail'!$H:$H)</f>
        <v>1533.7</v>
      </c>
      <c r="AC197" s="11">
        <f>SUMIF('[1]Transaction Detail'!$D:$D,[1]Distribution!A198,'[1]Transaction Detail'!$I:$I)</f>
        <v>0</v>
      </c>
      <c r="AD197" s="11">
        <f t="shared" si="29"/>
        <v>40.83</v>
      </c>
      <c r="AE197" s="11">
        <f t="shared" si="30"/>
        <v>40.83</v>
      </c>
      <c r="AF197" s="11">
        <f t="shared" si="31"/>
        <v>40.83</v>
      </c>
      <c r="AG197" s="11">
        <f>SUMIF('[1]Servicing Advances - Active'!A:A,[1]Distribution!A198,'[1]Servicing Advances - Active'!B:B)</f>
        <v>0</v>
      </c>
      <c r="AH197" s="2">
        <f>_xlfn.IFNA(VLOOKUP(A197,[1]Payoffs!A:AB,22,FALSE),"")</f>
        <v>45443</v>
      </c>
      <c r="AI197" s="11">
        <f>_xlfn.IFNA(VLOOKUP($A197,[1]Payoffs!$A:$AB,23,FALSE),0)</f>
        <v>211500</v>
      </c>
      <c r="AJ197" s="11">
        <f>_xlfn.IFNA(VLOOKUP($A197,[1]Payoffs!$A:$AB,24,FALSE),0)</f>
        <v>1618.6</v>
      </c>
      <c r="AK197" s="11">
        <f>ROUND(_xlfn.IFNA(VLOOKUP($A197,[1]Payoffs!$A:$AB,19,FALSE),0),2)</f>
        <v>86.19</v>
      </c>
      <c r="AL197" s="11">
        <v>0</v>
      </c>
      <c r="AM197" s="11">
        <f>IF(AB197&lt;&gt;0,Y197+AC197-AF197+O197-AE197+AI197+AJ197-AK197+P197+AL197,O197+AC197+AI197+AJ197-AK197+P197+AL197)+_xlfn.IFNA(VLOOKUP(A197,[1]Payoffs!A:AB,28,FALSE),0)-AG197</f>
        <v>216599.45</v>
      </c>
      <c r="AN197" s="13" t="s">
        <v>52</v>
      </c>
      <c r="AO197" t="s">
        <v>53</v>
      </c>
      <c r="AP197" s="9">
        <v>0</v>
      </c>
      <c r="AQ197" s="3">
        <v>0</v>
      </c>
      <c r="AR197" s="3">
        <v>0</v>
      </c>
    </row>
    <row r="198" spans="1:45" x14ac:dyDescent="0.25">
      <c r="A198" s="1">
        <v>128165</v>
      </c>
      <c r="B198" s="2">
        <v>45229</v>
      </c>
      <c r="C198" t="s">
        <v>236</v>
      </c>
      <c r="D198" t="s">
        <v>65</v>
      </c>
      <c r="E198" s="3">
        <v>144270</v>
      </c>
      <c r="F198" s="3">
        <v>90300</v>
      </c>
      <c r="G198" s="11">
        <v>0</v>
      </c>
      <c r="H198" s="2">
        <v>44988</v>
      </c>
      <c r="I198" s="2">
        <v>45056</v>
      </c>
      <c r="J198">
        <v>13</v>
      </c>
      <c r="K198" s="2">
        <v>45505</v>
      </c>
      <c r="L198" s="2">
        <v>45413</v>
      </c>
      <c r="M198" t="str">
        <f t="shared" si="24"/>
        <v>Yes</v>
      </c>
      <c r="N198">
        <f t="shared" si="25"/>
        <v>0</v>
      </c>
      <c r="O198" s="11">
        <v>1442.7</v>
      </c>
      <c r="P198" s="11">
        <f>SUMIF([1]Payoffs!A:A,[1]Distribution!A199,[1]Payoffs!AA:AA)</f>
        <v>0</v>
      </c>
      <c r="Q198" s="4" t="s">
        <v>59</v>
      </c>
      <c r="R198" s="5">
        <v>9.2399999999999996E-2</v>
      </c>
      <c r="S198" s="5">
        <v>2.5000000000000001E-3</v>
      </c>
      <c r="T198" s="5">
        <v>2.5000000000000001E-3</v>
      </c>
      <c r="U198" s="6">
        <f t="shared" si="26"/>
        <v>8.7399999999999992E-2</v>
      </c>
      <c r="V198" s="9">
        <v>120620</v>
      </c>
      <c r="W198" s="12">
        <f>SUMIF('[1]Commitment Draws'!A:A,[1]Distribution!A199,'[1]Commitment Draws'!G:G)</f>
        <v>23650</v>
      </c>
      <c r="X198" s="12">
        <f t="shared" si="27"/>
        <v>0</v>
      </c>
      <c r="Y198" s="12">
        <v>928.77</v>
      </c>
      <c r="Z198" s="12">
        <f t="shared" si="28"/>
        <v>928.77</v>
      </c>
      <c r="AA198" s="7">
        <v>0</v>
      </c>
      <c r="AB198" s="11">
        <f>SUMIF('[1]Transaction Detail'!$D:$D,[1]Distribution!A199,'[1]Transaction Detail'!$H:$H)</f>
        <v>928.77</v>
      </c>
      <c r="AC198" s="11">
        <f>SUMIF('[1]Transaction Detail'!$D:$D,[1]Distribution!A199,'[1]Transaction Detail'!$I:$I)</f>
        <v>0</v>
      </c>
      <c r="AD198" s="11">
        <f t="shared" si="29"/>
        <v>25.13</v>
      </c>
      <c r="AE198" s="11">
        <f t="shared" si="30"/>
        <v>25.13</v>
      </c>
      <c r="AF198" s="11">
        <f t="shared" si="31"/>
        <v>25.13</v>
      </c>
      <c r="AG198" s="11">
        <f>SUMIF('[1]Servicing Advances - Active'!A:A,[1]Distribution!A199,'[1]Servicing Advances - Active'!B:B)</f>
        <v>0</v>
      </c>
      <c r="AH198" s="2">
        <f>_xlfn.IFNA(VLOOKUP(A198,[1]Payoffs!A:AB,22,FALSE),"")</f>
        <v>45443</v>
      </c>
      <c r="AI198" s="11">
        <f>_xlfn.IFNA(VLOOKUP($A198,[1]Payoffs!$A:$AB,23,FALSE),0)</f>
        <v>144270</v>
      </c>
      <c r="AJ198" s="11">
        <f>_xlfn.IFNA(VLOOKUP($A198,[1]Payoffs!$A:$AB,24,FALSE),0)</f>
        <v>1056.25</v>
      </c>
      <c r="AK198" s="11">
        <f>ROUND(_xlfn.IFNA(VLOOKUP($A198,[1]Payoffs!$A:$AB,19,FALSE),0),2)</f>
        <v>57.16</v>
      </c>
      <c r="AL198" s="11">
        <v>0</v>
      </c>
      <c r="AM198" s="11">
        <f>IF(AB198&lt;&gt;0,Y198+AC198-AF198+O198-AE198+AI198+AJ198-AK198+P198+AL198,O198+AC198+AI198+AJ198-AK198+P198+AL198)+_xlfn.IFNA(VLOOKUP(A198,[1]Payoffs!A:AB,28,FALSE),0)-AG198</f>
        <v>147590.29999999999</v>
      </c>
      <c r="AN198" s="13" t="s">
        <v>52</v>
      </c>
      <c r="AO198" t="s">
        <v>53</v>
      </c>
      <c r="AP198" s="9">
        <v>0</v>
      </c>
      <c r="AQ198" s="3">
        <v>0</v>
      </c>
      <c r="AR198" s="3">
        <v>0</v>
      </c>
    </row>
    <row r="199" spans="1:45" x14ac:dyDescent="0.25">
      <c r="A199" s="1">
        <v>128381</v>
      </c>
      <c r="B199" s="2">
        <v>45229</v>
      </c>
      <c r="C199" t="s">
        <v>237</v>
      </c>
      <c r="D199" t="s">
        <v>65</v>
      </c>
      <c r="E199" s="3">
        <v>100750</v>
      </c>
      <c r="F199" s="3">
        <v>65700</v>
      </c>
      <c r="G199" s="11">
        <v>250</v>
      </c>
      <c r="H199" s="2">
        <v>44986</v>
      </c>
      <c r="I199" s="2">
        <v>45056</v>
      </c>
      <c r="J199">
        <v>13</v>
      </c>
      <c r="K199" s="2">
        <v>45474</v>
      </c>
      <c r="L199" s="2">
        <v>45383</v>
      </c>
      <c r="M199" t="str">
        <f t="shared" si="24"/>
        <v>Yes</v>
      </c>
      <c r="N199">
        <f t="shared" si="25"/>
        <v>3</v>
      </c>
      <c r="O199" s="11">
        <v>0</v>
      </c>
      <c r="P199" s="11">
        <f>SUMIF([1]Payoffs!A:A,[1]Distribution!A200,[1]Payoffs!AA:AA)</f>
        <v>0</v>
      </c>
      <c r="Q199" s="4" t="s">
        <v>59</v>
      </c>
      <c r="R199" s="5">
        <v>0.125</v>
      </c>
      <c r="S199" s="5">
        <v>2.5000000000000001E-3</v>
      </c>
      <c r="T199" s="5">
        <v>2.5000000000000001E-3</v>
      </c>
      <c r="U199" s="6">
        <f t="shared" si="26"/>
        <v>0.12</v>
      </c>
      <c r="V199" s="9">
        <v>100500</v>
      </c>
      <c r="W199" s="12">
        <f>SUMIF('[1]Commitment Draws'!A:A,[1]Distribution!A200,'[1]Commitment Draws'!G:G)</f>
        <v>0</v>
      </c>
      <c r="X199" s="12">
        <f t="shared" si="27"/>
        <v>100500</v>
      </c>
      <c r="Y199" s="12">
        <v>0</v>
      </c>
      <c r="Z199" s="12">
        <f t="shared" si="28"/>
        <v>0</v>
      </c>
      <c r="AA199" s="7">
        <v>0</v>
      </c>
      <c r="AB199" s="11">
        <f>SUMIF('[1]Transaction Detail'!$D:$D,[1]Distribution!A200,'[1]Transaction Detail'!$H:$H)</f>
        <v>0</v>
      </c>
      <c r="AC199" s="11">
        <f>SUMIF('[1]Transaction Detail'!$D:$D,[1]Distribution!A200,'[1]Transaction Detail'!$I:$I)</f>
        <v>0</v>
      </c>
      <c r="AD199" s="11">
        <f t="shared" si="29"/>
        <v>0</v>
      </c>
      <c r="AE199" s="11">
        <f t="shared" si="30"/>
        <v>0</v>
      </c>
      <c r="AF199" s="11">
        <f t="shared" si="31"/>
        <v>0</v>
      </c>
      <c r="AG199" s="11">
        <f>SUMIF('[1]Servicing Advances - Active'!A:A,[1]Distribution!A200,'[1]Servicing Advances - Active'!B:B)</f>
        <v>20</v>
      </c>
      <c r="AH199" s="2" t="str">
        <f>_xlfn.IFNA(VLOOKUP(A199,[1]Payoffs!A:AB,22,FALSE),"")</f>
        <v/>
      </c>
      <c r="AI199" s="11">
        <f>_xlfn.IFNA(VLOOKUP($A199,[1]Payoffs!$A:$AB,23,FALSE),0)</f>
        <v>0</v>
      </c>
      <c r="AJ199" s="11">
        <f>_xlfn.IFNA(VLOOKUP($A199,[1]Payoffs!$A:$AB,24,FALSE),0)</f>
        <v>0</v>
      </c>
      <c r="AK199" s="11">
        <f>ROUND(_xlfn.IFNA(VLOOKUP($A199,[1]Payoffs!$A:$AB,19,FALSE),0),2)</f>
        <v>0</v>
      </c>
      <c r="AL199" s="11">
        <v>0</v>
      </c>
      <c r="AM199" s="11">
        <f>IF(AB199&lt;&gt;0,Y199+AC199-AF199+O199-AE199+AI199+AJ199-AK199+P199+AL199,O199+AC199+AI199+AJ199-AK199+P199+AL199)+_xlfn.IFNA(VLOOKUP(A199,[1]Payoffs!A:AB,28,FALSE),0)-AG199</f>
        <v>-20</v>
      </c>
      <c r="AN199" s="13">
        <v>45392</v>
      </c>
      <c r="AO199" t="s">
        <v>82</v>
      </c>
      <c r="AP199" s="9">
        <v>0</v>
      </c>
      <c r="AQ199" s="3">
        <v>0</v>
      </c>
      <c r="AR199" s="3">
        <v>0</v>
      </c>
    </row>
    <row r="200" spans="1:45" x14ac:dyDescent="0.25">
      <c r="A200" s="1">
        <v>128834</v>
      </c>
      <c r="B200" s="2">
        <v>45229</v>
      </c>
      <c r="C200" t="s">
        <v>238</v>
      </c>
      <c r="D200" t="s">
        <v>65</v>
      </c>
      <c r="E200" s="3">
        <v>464800</v>
      </c>
      <c r="F200" s="3">
        <v>151000</v>
      </c>
      <c r="G200" s="11">
        <v>24000</v>
      </c>
      <c r="H200" s="2">
        <v>44993</v>
      </c>
      <c r="I200" s="2">
        <v>45056</v>
      </c>
      <c r="J200">
        <v>13</v>
      </c>
      <c r="K200" s="2">
        <v>45505</v>
      </c>
      <c r="L200" s="2">
        <v>45413</v>
      </c>
      <c r="M200" t="str">
        <f t="shared" si="24"/>
        <v>Yes</v>
      </c>
      <c r="N200">
        <f t="shared" si="25"/>
        <v>3</v>
      </c>
      <c r="O200" s="11">
        <v>4648</v>
      </c>
      <c r="P200" s="11">
        <f>SUMIF([1]Payoffs!A:A,[1]Distribution!A201,[1]Payoffs!AA:AA)</f>
        <v>0</v>
      </c>
      <c r="Q200" s="4">
        <v>45443</v>
      </c>
      <c r="R200" s="5">
        <v>0.1095</v>
      </c>
      <c r="S200" s="5">
        <v>2.5000000000000001E-3</v>
      </c>
      <c r="T200" s="5">
        <v>2.5000000000000001E-3</v>
      </c>
      <c r="U200" s="6">
        <f t="shared" si="26"/>
        <v>0.1045</v>
      </c>
      <c r="V200" s="9">
        <v>431700</v>
      </c>
      <c r="W200" s="12">
        <f>SUMIF('[1]Commitment Draws'!A:A,[1]Distribution!A201,'[1]Commitment Draws'!G:G)</f>
        <v>9100</v>
      </c>
      <c r="X200" s="12">
        <f t="shared" si="27"/>
        <v>440800</v>
      </c>
      <c r="Y200" s="12">
        <v>0</v>
      </c>
      <c r="Z200" s="12">
        <f t="shared" si="28"/>
        <v>0</v>
      </c>
      <c r="AA200" s="7">
        <v>0</v>
      </c>
      <c r="AB200" s="11">
        <f>SUMIF('[1]Transaction Detail'!$D:$D,[1]Distribution!A201,'[1]Transaction Detail'!$H:$H)</f>
        <v>0</v>
      </c>
      <c r="AC200" s="11">
        <f>SUMIF('[1]Transaction Detail'!$D:$D,[1]Distribution!A201,'[1]Transaction Detail'!$I:$I)</f>
        <v>0</v>
      </c>
      <c r="AD200" s="11">
        <f t="shared" si="29"/>
        <v>0</v>
      </c>
      <c r="AE200" s="11">
        <f t="shared" si="30"/>
        <v>0</v>
      </c>
      <c r="AF200" s="11">
        <f t="shared" si="31"/>
        <v>0</v>
      </c>
      <c r="AG200" s="11">
        <f>SUMIF('[1]Servicing Advances - Active'!A:A,[1]Distribution!A201,'[1]Servicing Advances - Active'!B:B)</f>
        <v>0</v>
      </c>
      <c r="AH200" s="2" t="str">
        <f>_xlfn.IFNA(VLOOKUP(A200,[1]Payoffs!A:AB,22,FALSE),"")</f>
        <v/>
      </c>
      <c r="AI200" s="11">
        <f>_xlfn.IFNA(VLOOKUP($A200,[1]Payoffs!$A:$AB,23,FALSE),0)</f>
        <v>0</v>
      </c>
      <c r="AJ200" s="11">
        <f>_xlfn.IFNA(VLOOKUP($A200,[1]Payoffs!$A:$AB,24,FALSE),0)</f>
        <v>0</v>
      </c>
      <c r="AK200" s="11">
        <f>ROUND(_xlfn.IFNA(VLOOKUP($A200,[1]Payoffs!$A:$AB,19,FALSE),0),2)</f>
        <v>0</v>
      </c>
      <c r="AL200" s="11">
        <v>0</v>
      </c>
      <c r="AM200" s="11">
        <f>IF(AB200&lt;&gt;0,Y200+AC200-AF200+O200-AE200+AI200+AJ200-AK200+P200+AL200,O200+AC200+AI200+AJ200-AK200+P200+AL200)+_xlfn.IFNA(VLOOKUP(A200,[1]Payoffs!A:AB,28,FALSE),0)-AG200</f>
        <v>4648</v>
      </c>
      <c r="AN200" s="13">
        <v>45422</v>
      </c>
      <c r="AO200" t="s">
        <v>47</v>
      </c>
      <c r="AP200" s="9">
        <v>0</v>
      </c>
      <c r="AQ200" s="3">
        <v>0</v>
      </c>
      <c r="AR200" s="3">
        <v>0</v>
      </c>
    </row>
    <row r="201" spans="1:45" x14ac:dyDescent="0.25">
      <c r="A201" s="14">
        <v>128628</v>
      </c>
      <c r="B201" s="2">
        <v>45229</v>
      </c>
      <c r="C201" t="s">
        <v>173</v>
      </c>
      <c r="D201" t="s">
        <v>65</v>
      </c>
      <c r="E201" s="3">
        <v>1593830</v>
      </c>
      <c r="F201" s="3">
        <v>430925</v>
      </c>
      <c r="G201" s="11">
        <v>0</v>
      </c>
      <c r="H201" s="2">
        <v>44998</v>
      </c>
      <c r="I201" s="2">
        <v>45056</v>
      </c>
      <c r="J201">
        <v>13</v>
      </c>
      <c r="K201" s="2">
        <v>45505</v>
      </c>
      <c r="L201" s="2">
        <v>45413</v>
      </c>
      <c r="M201" t="str">
        <f t="shared" si="24"/>
        <v>Yes</v>
      </c>
      <c r="N201">
        <f t="shared" si="25"/>
        <v>2</v>
      </c>
      <c r="O201" s="11">
        <v>0</v>
      </c>
      <c r="P201" s="11">
        <f>SUMIF([1]Payoffs!A:A,[1]Distribution!A202,[1]Payoffs!AA:AA)</f>
        <v>0</v>
      </c>
      <c r="R201" s="5">
        <v>0.10100000000000001</v>
      </c>
      <c r="S201" s="5">
        <v>2.5000000000000001E-3</v>
      </c>
      <c r="T201" s="5">
        <v>2.5000000000000001E-3</v>
      </c>
      <c r="U201" s="6">
        <f t="shared" si="26"/>
        <v>9.6000000000000002E-2</v>
      </c>
      <c r="V201" s="9">
        <v>1586330</v>
      </c>
      <c r="W201" s="12">
        <f>SUMIF('[1]Commitment Draws'!A:A,[1]Distribution!A202,'[1]Commitment Draws'!G:G)</f>
        <v>7500</v>
      </c>
      <c r="X201" s="12">
        <f t="shared" si="27"/>
        <v>1593830</v>
      </c>
      <c r="Y201" s="12">
        <v>13351.61</v>
      </c>
      <c r="Z201" s="12">
        <f t="shared" si="28"/>
        <v>13351.61</v>
      </c>
      <c r="AA201" s="7">
        <v>0</v>
      </c>
      <c r="AB201" s="11">
        <f>SUMIF('[1]Transaction Detail'!$D:$D,[1]Distribution!A202,'[1]Transaction Detail'!$H:$H)</f>
        <v>13351.61</v>
      </c>
      <c r="AC201" s="11">
        <f>SUMIF('[1]Transaction Detail'!$D:$D,[1]Distribution!A202,'[1]Transaction Detail'!$I:$I)</f>
        <v>0</v>
      </c>
      <c r="AD201" s="11">
        <f t="shared" si="29"/>
        <v>330.49</v>
      </c>
      <c r="AE201" s="11">
        <f t="shared" si="30"/>
        <v>330.49</v>
      </c>
      <c r="AF201" s="11">
        <f t="shared" si="31"/>
        <v>330.49</v>
      </c>
      <c r="AG201" s="11">
        <f>SUMIF('[1]Servicing Advances - Active'!A:A,[1]Distribution!A202,'[1]Servicing Advances - Active'!B:B)</f>
        <v>1959.62</v>
      </c>
      <c r="AH201" s="2" t="str">
        <f>_xlfn.IFNA(VLOOKUP(A201,[1]Payoffs!A:AB,22,FALSE),"")</f>
        <v/>
      </c>
      <c r="AI201" s="11">
        <f>_xlfn.IFNA(VLOOKUP($A201,[1]Payoffs!$A:$AB,23,FALSE),0)</f>
        <v>0</v>
      </c>
      <c r="AJ201" s="11">
        <f>_xlfn.IFNA(VLOOKUP($A201,[1]Payoffs!$A:$AB,24,FALSE),0)</f>
        <v>0</v>
      </c>
      <c r="AK201" s="11">
        <f>ROUND(_xlfn.IFNA(VLOOKUP($A201,[1]Payoffs!$A:$AB,19,FALSE),0),2)</f>
        <v>0</v>
      </c>
      <c r="AL201" s="11">
        <v>0</v>
      </c>
      <c r="AM201" s="11">
        <f>IF(AB201&lt;&gt;0,Y201+AC201-AF201+O201-AE201+AI201+AJ201-AK201+P201+AL201,O201+AC201+AI201+AJ201-AK201+P201+AL201)+_xlfn.IFNA(VLOOKUP(A201,[1]Payoffs!A:AB,28,FALSE),0)-AG201</f>
        <v>10731.010000000002</v>
      </c>
      <c r="AN201" s="13">
        <v>45453</v>
      </c>
      <c r="AO201" t="s">
        <v>47</v>
      </c>
      <c r="AP201" s="9">
        <v>0</v>
      </c>
      <c r="AQ201" s="3">
        <v>0</v>
      </c>
      <c r="AR201" s="3">
        <v>0</v>
      </c>
    </row>
    <row r="202" spans="1:45" x14ac:dyDescent="0.25">
      <c r="A202" s="1">
        <v>128684</v>
      </c>
      <c r="B202" s="2">
        <v>45229</v>
      </c>
      <c r="C202" t="s">
        <v>239</v>
      </c>
      <c r="D202" t="s">
        <v>65</v>
      </c>
      <c r="E202" s="3">
        <v>106200</v>
      </c>
      <c r="F202" s="3">
        <v>28000</v>
      </c>
      <c r="G202" s="11">
        <v>0</v>
      </c>
      <c r="H202" s="2">
        <v>45000</v>
      </c>
      <c r="I202" s="2">
        <v>45056</v>
      </c>
      <c r="J202">
        <v>13</v>
      </c>
      <c r="K202" s="2">
        <v>45413</v>
      </c>
      <c r="L202" s="2">
        <v>45413</v>
      </c>
      <c r="M202" t="str">
        <f t="shared" si="24"/>
        <v>No</v>
      </c>
      <c r="N202">
        <f t="shared" si="25"/>
        <v>0</v>
      </c>
      <c r="O202" s="11">
        <v>0</v>
      </c>
      <c r="P202" s="11">
        <f>SUMIF([1]Payoffs!A:A,[1]Distribution!A203,[1]Payoffs!AA:AA)</f>
        <v>0</v>
      </c>
      <c r="R202" s="5">
        <v>0.10349999999999999</v>
      </c>
      <c r="S202" s="5">
        <v>2.5000000000000001E-3</v>
      </c>
      <c r="T202" s="5">
        <v>2.5000000000000001E-3</v>
      </c>
      <c r="U202" s="6">
        <f t="shared" si="26"/>
        <v>9.849999999999999E-2</v>
      </c>
      <c r="V202" s="9">
        <v>103700</v>
      </c>
      <c r="W202" s="12">
        <f>SUMIF('[1]Commitment Draws'!A:A,[1]Distribution!A203,'[1]Commitment Draws'!G:G)</f>
        <v>0</v>
      </c>
      <c r="X202" s="12">
        <f t="shared" si="27"/>
        <v>0</v>
      </c>
      <c r="Y202" s="12">
        <v>0</v>
      </c>
      <c r="Z202" s="12">
        <f t="shared" si="28"/>
        <v>0</v>
      </c>
      <c r="AA202" s="7">
        <v>0</v>
      </c>
      <c r="AB202" s="11">
        <f>SUMIF('[1]Transaction Detail'!$D:$D,[1]Distribution!A203,'[1]Transaction Detail'!$H:$H)</f>
        <v>0</v>
      </c>
      <c r="AC202" s="11">
        <f>SUMIF('[1]Transaction Detail'!$D:$D,[1]Distribution!A203,'[1]Transaction Detail'!$I:$I)</f>
        <v>0</v>
      </c>
      <c r="AD202" s="11">
        <f t="shared" si="29"/>
        <v>0</v>
      </c>
      <c r="AE202" s="11">
        <f t="shared" si="30"/>
        <v>0</v>
      </c>
      <c r="AF202" s="11">
        <f t="shared" si="31"/>
        <v>0</v>
      </c>
      <c r="AG202" s="11">
        <f>SUMIF('[1]Servicing Advances - Active'!A:A,[1]Distribution!A203,'[1]Servicing Advances - Active'!B:B)</f>
        <v>1645.03</v>
      </c>
      <c r="AH202" s="2">
        <f>_xlfn.IFNA(VLOOKUP(A202,[1]Payoffs!A:AB,22,FALSE),"")</f>
        <v>45413</v>
      </c>
      <c r="AI202" s="11">
        <f>_xlfn.IFNA(VLOOKUP($A202,[1]Payoffs!$A:$AB,23,FALSE),0)</f>
        <v>103700</v>
      </c>
      <c r="AJ202" s="11">
        <f>_xlfn.IFNA(VLOOKUP($A202,[1]Payoffs!$A:$AB,24,FALSE),0)</f>
        <v>924.22624999999982</v>
      </c>
      <c r="AK202" s="11">
        <f>ROUND(_xlfn.IFNA(VLOOKUP($A202,[1]Payoffs!$A:$AB,19,FALSE),0),2)</f>
        <v>44.65</v>
      </c>
      <c r="AL202" s="11">
        <v>0</v>
      </c>
      <c r="AM202" s="11">
        <f>IF(AB202&lt;&gt;0,Y202+AC202-AF202+O202-AE202+AI202+AJ202-AK202+P202+AL202,O202+AC202+AI202+AJ202-AK202+P202+AL202)+_xlfn.IFNA(VLOOKUP(A202,[1]Payoffs!A:AB,28,FALSE),0)-AG202</f>
        <v>102934.54625000001</v>
      </c>
      <c r="AN202" s="13" t="s">
        <v>52</v>
      </c>
      <c r="AO202" t="s">
        <v>53</v>
      </c>
      <c r="AP202" s="9">
        <v>0</v>
      </c>
      <c r="AQ202" s="3">
        <v>0</v>
      </c>
      <c r="AR202" s="3">
        <v>0</v>
      </c>
    </row>
    <row r="203" spans="1:45" x14ac:dyDescent="0.25">
      <c r="A203" s="1">
        <v>128758</v>
      </c>
      <c r="B203" s="2">
        <v>45229</v>
      </c>
      <c r="C203" t="s">
        <v>240</v>
      </c>
      <c r="D203" t="s">
        <v>71</v>
      </c>
      <c r="E203" s="3">
        <v>343000</v>
      </c>
      <c r="F203" s="3">
        <v>0</v>
      </c>
      <c r="G203" s="11">
        <v>0</v>
      </c>
      <c r="H203" s="2">
        <v>44999</v>
      </c>
      <c r="I203" s="2">
        <v>45056</v>
      </c>
      <c r="J203">
        <v>24</v>
      </c>
      <c r="K203" s="2">
        <v>45748</v>
      </c>
      <c r="L203" s="2">
        <v>45748</v>
      </c>
      <c r="M203" t="str">
        <f t="shared" si="24"/>
        <v>No</v>
      </c>
      <c r="N203">
        <f t="shared" si="25"/>
        <v>10</v>
      </c>
      <c r="O203" s="11">
        <v>0</v>
      </c>
      <c r="P203" s="11">
        <f>SUMIF([1]Payoffs!A:A,[1]Distribution!A204,[1]Payoffs!AA:AA)</f>
        <v>0</v>
      </c>
      <c r="R203" s="5">
        <v>0.1065</v>
      </c>
      <c r="S203" s="5">
        <v>2.5000000000000001E-3</v>
      </c>
      <c r="T203" s="5">
        <v>2.5000000000000001E-3</v>
      </c>
      <c r="U203" s="6">
        <f t="shared" si="26"/>
        <v>0.10149999999999999</v>
      </c>
      <c r="V203" s="9">
        <v>343000</v>
      </c>
      <c r="W203" s="12">
        <f>SUMIF('[1]Commitment Draws'!A:A,[1]Distribution!A204,'[1]Commitment Draws'!G:G)</f>
        <v>0</v>
      </c>
      <c r="X203" s="12">
        <f t="shared" si="27"/>
        <v>343000</v>
      </c>
      <c r="Y203" s="12">
        <v>3044.12</v>
      </c>
      <c r="Z203" s="12">
        <f t="shared" si="28"/>
        <v>3044.12</v>
      </c>
      <c r="AA203" s="7">
        <v>0</v>
      </c>
      <c r="AB203" s="11">
        <f>SUMIF('[1]Transaction Detail'!$D:$D,[1]Distribution!A204,'[1]Transaction Detail'!$H:$H)</f>
        <v>3044.12</v>
      </c>
      <c r="AC203" s="11">
        <f>SUMIF('[1]Transaction Detail'!$D:$D,[1]Distribution!A204,'[1]Transaction Detail'!$I:$I)</f>
        <v>0</v>
      </c>
      <c r="AD203" s="11">
        <f t="shared" si="29"/>
        <v>71.459999999999994</v>
      </c>
      <c r="AE203" s="11">
        <f t="shared" si="30"/>
        <v>71.459999999999994</v>
      </c>
      <c r="AF203" s="11">
        <f t="shared" si="31"/>
        <v>71.459999999999994</v>
      </c>
      <c r="AG203" s="11">
        <f>SUMIF('[1]Servicing Advances - Active'!A:A,[1]Distribution!A204,'[1]Servicing Advances - Active'!B:B)</f>
        <v>0</v>
      </c>
      <c r="AH203" s="2" t="str">
        <f>_xlfn.IFNA(VLOOKUP(A203,[1]Payoffs!A:AB,22,FALSE),"")</f>
        <v/>
      </c>
      <c r="AI203" s="11">
        <f>_xlfn.IFNA(VLOOKUP($A203,[1]Payoffs!$A:$AB,23,FALSE),0)</f>
        <v>0</v>
      </c>
      <c r="AJ203" s="11">
        <f>_xlfn.IFNA(VLOOKUP($A203,[1]Payoffs!$A:$AB,24,FALSE),0)</f>
        <v>0</v>
      </c>
      <c r="AK203" s="11">
        <f>ROUND(_xlfn.IFNA(VLOOKUP($A203,[1]Payoffs!$A:$AB,19,FALSE),0),2)</f>
        <v>0</v>
      </c>
      <c r="AL203" s="11">
        <v>0</v>
      </c>
      <c r="AM203" s="11">
        <f>IF(AB203&lt;&gt;0,Y203+AC203-AF203+O203-AE203+AI203+AJ203-AK203+P203+AL203,O203+AC203+AI203+AJ203-AK203+P203+AL203)+_xlfn.IFNA(VLOOKUP(A203,[1]Payoffs!A:AB,28,FALSE),0)-AG203</f>
        <v>2901.2</v>
      </c>
      <c r="AN203" s="13">
        <v>45453</v>
      </c>
      <c r="AO203" t="s">
        <v>47</v>
      </c>
      <c r="AP203" s="9">
        <v>0</v>
      </c>
      <c r="AQ203" s="3">
        <v>0</v>
      </c>
      <c r="AR203" s="3">
        <v>0</v>
      </c>
    </row>
    <row r="204" spans="1:45" x14ac:dyDescent="0.25">
      <c r="A204" s="14">
        <v>128166</v>
      </c>
      <c r="B204" s="2">
        <v>45229</v>
      </c>
      <c r="C204" t="s">
        <v>241</v>
      </c>
      <c r="D204" t="s">
        <v>65</v>
      </c>
      <c r="E204" s="3">
        <v>525000</v>
      </c>
      <c r="F204" s="3">
        <v>60000</v>
      </c>
      <c r="G204" s="11">
        <v>0</v>
      </c>
      <c r="H204" s="2">
        <v>45001</v>
      </c>
      <c r="I204" s="2">
        <v>45056</v>
      </c>
      <c r="J204">
        <v>13</v>
      </c>
      <c r="K204" s="2">
        <v>45505</v>
      </c>
      <c r="L204" s="2">
        <v>45413</v>
      </c>
      <c r="M204" t="str">
        <f t="shared" si="24"/>
        <v>Yes</v>
      </c>
      <c r="N204">
        <f t="shared" si="25"/>
        <v>0</v>
      </c>
      <c r="O204" s="11">
        <v>5250</v>
      </c>
      <c r="P204" s="11">
        <f>SUMIF([1]Payoffs!A:A,[1]Distribution!A205,[1]Payoffs!AA:AA)</f>
        <v>0</v>
      </c>
      <c r="Q204" s="4" t="s">
        <v>59</v>
      </c>
      <c r="R204" s="5">
        <v>0.1095</v>
      </c>
      <c r="S204" s="5">
        <v>2.5000000000000001E-3</v>
      </c>
      <c r="T204" s="5">
        <v>2.5000000000000001E-3</v>
      </c>
      <c r="U204" s="6">
        <f t="shared" si="26"/>
        <v>0.1045</v>
      </c>
      <c r="V204" s="9">
        <v>525000</v>
      </c>
      <c r="W204" s="12">
        <f>SUMIF('[1]Commitment Draws'!A:A,[1]Distribution!A205,'[1]Commitment Draws'!G:G)</f>
        <v>0</v>
      </c>
      <c r="X204" s="12">
        <f t="shared" si="27"/>
        <v>0</v>
      </c>
      <c r="Y204" s="12">
        <v>0</v>
      </c>
      <c r="Z204" s="12">
        <f t="shared" si="28"/>
        <v>0</v>
      </c>
      <c r="AA204" s="7">
        <v>0</v>
      </c>
      <c r="AB204" s="11">
        <f>SUMIF('[1]Transaction Detail'!$D:$D,[1]Distribution!A205,'[1]Transaction Detail'!$H:$H)</f>
        <v>0</v>
      </c>
      <c r="AC204" s="11">
        <f>SUMIF('[1]Transaction Detail'!$D:$D,[1]Distribution!A205,'[1]Transaction Detail'!$I:$I)</f>
        <v>0</v>
      </c>
      <c r="AD204" s="11">
        <f t="shared" si="29"/>
        <v>0</v>
      </c>
      <c r="AE204" s="11">
        <f t="shared" si="30"/>
        <v>0</v>
      </c>
      <c r="AF204" s="11">
        <f t="shared" si="31"/>
        <v>0</v>
      </c>
      <c r="AG204" s="11">
        <f>SUMIF('[1]Servicing Advances - Active'!A:A,[1]Distribution!A205,'[1]Servicing Advances - Active'!B:B)</f>
        <v>0</v>
      </c>
      <c r="AH204" s="2">
        <f>_xlfn.IFNA(VLOOKUP(A204,[1]Payoffs!A:AB,22,FALSE),"")</f>
        <v>45443</v>
      </c>
      <c r="AI204" s="11">
        <f>_xlfn.IFNA(VLOOKUP($A204,[1]Payoffs!$A:$AB,23,FALSE),0)</f>
        <v>525000</v>
      </c>
      <c r="AJ204" s="11">
        <f>_xlfn.IFNA(VLOOKUP($A204,[1]Payoffs!$A:$AB,24,FALSE),0)</f>
        <v>9532.74</v>
      </c>
      <c r="AK204" s="11">
        <f>ROUND(_xlfn.IFNA(VLOOKUP($A204,[1]Payoffs!$A:$AB,19,FALSE),0),2)</f>
        <v>435.28</v>
      </c>
      <c r="AL204" s="11">
        <v>0</v>
      </c>
      <c r="AM204" s="11">
        <f>IF(AB204&lt;&gt;0,Y204+AC204-AF204+O204-AE204+AI204+AJ204-AK204+P204+AL204,O204+AC204+AI204+AJ204-AK204+P204+AL204)+_xlfn.IFNA(VLOOKUP(A204,[1]Payoffs!A:AB,28,FALSE),0)-AG204</f>
        <v>539347.46</v>
      </c>
      <c r="AN204" s="13" t="s">
        <v>52</v>
      </c>
      <c r="AO204" t="s">
        <v>53</v>
      </c>
      <c r="AP204" s="9">
        <v>0</v>
      </c>
      <c r="AQ204" s="3">
        <v>0</v>
      </c>
      <c r="AR204" s="3">
        <v>0</v>
      </c>
    </row>
    <row r="205" spans="1:45" x14ac:dyDescent="0.25">
      <c r="A205" s="14">
        <v>129017</v>
      </c>
      <c r="B205" s="2">
        <v>45229</v>
      </c>
      <c r="C205" t="s">
        <v>242</v>
      </c>
      <c r="D205" t="s">
        <v>65</v>
      </c>
      <c r="E205" s="3">
        <v>463500</v>
      </c>
      <c r="F205" s="3">
        <v>200000</v>
      </c>
      <c r="G205" s="11">
        <v>0</v>
      </c>
      <c r="H205" s="2">
        <v>45005</v>
      </c>
      <c r="I205" s="2">
        <v>45056</v>
      </c>
      <c r="J205">
        <v>13</v>
      </c>
      <c r="K205" s="2">
        <v>45505</v>
      </c>
      <c r="L205" s="2">
        <v>45413</v>
      </c>
      <c r="M205" t="str">
        <f t="shared" si="24"/>
        <v>Yes</v>
      </c>
      <c r="N205">
        <f t="shared" si="25"/>
        <v>2</v>
      </c>
      <c r="O205" s="11">
        <v>0</v>
      </c>
      <c r="P205" s="11">
        <f>SUMIF([1]Payoffs!A:A,[1]Distribution!A206,[1]Payoffs!AA:AA)</f>
        <v>0</v>
      </c>
      <c r="R205" s="5">
        <v>0.1</v>
      </c>
      <c r="S205" s="5">
        <v>2.5000000000000001E-3</v>
      </c>
      <c r="T205" s="5">
        <v>2.5000000000000001E-3</v>
      </c>
      <c r="U205" s="6">
        <f t="shared" si="26"/>
        <v>9.5000000000000001E-2</v>
      </c>
      <c r="V205" s="9">
        <v>459638.30000000005</v>
      </c>
      <c r="W205" s="12">
        <f>SUMIF('[1]Commitment Draws'!A:A,[1]Distribution!A206,'[1]Commitment Draws'!G:G)</f>
        <v>3861.7</v>
      </c>
      <c r="X205" s="12">
        <f t="shared" si="27"/>
        <v>463500.00000000006</v>
      </c>
      <c r="Y205" s="12">
        <v>3700.11</v>
      </c>
      <c r="Z205" s="12">
        <f t="shared" si="28"/>
        <v>3700.11</v>
      </c>
      <c r="AA205" s="7">
        <v>0</v>
      </c>
      <c r="AB205" s="11">
        <f>SUMIF('[1]Transaction Detail'!$D:$D,[1]Distribution!A206,'[1]Transaction Detail'!$H:$H)</f>
        <v>3700.11</v>
      </c>
      <c r="AC205" s="11">
        <f>SUMIF('[1]Transaction Detail'!$D:$D,[1]Distribution!A206,'[1]Transaction Detail'!$I:$I)</f>
        <v>0</v>
      </c>
      <c r="AD205" s="11">
        <f t="shared" si="29"/>
        <v>92.5</v>
      </c>
      <c r="AE205" s="11">
        <f t="shared" si="30"/>
        <v>92.5</v>
      </c>
      <c r="AF205" s="11">
        <f t="shared" si="31"/>
        <v>92.5</v>
      </c>
      <c r="AG205" s="11">
        <f>SUMIF('[1]Servicing Advances - Active'!A:A,[1]Distribution!A206,'[1]Servicing Advances - Active'!B:B)</f>
        <v>0</v>
      </c>
      <c r="AH205" s="2" t="str">
        <f>_xlfn.IFNA(VLOOKUP(A205,[1]Payoffs!A:AB,22,FALSE),"")</f>
        <v/>
      </c>
      <c r="AI205" s="11">
        <f>_xlfn.IFNA(VLOOKUP($A205,[1]Payoffs!$A:$AB,23,FALSE),0)</f>
        <v>0</v>
      </c>
      <c r="AJ205" s="11">
        <f>_xlfn.IFNA(VLOOKUP($A205,[1]Payoffs!$A:$AB,24,FALSE),0)</f>
        <v>0</v>
      </c>
      <c r="AK205" s="11">
        <f>ROUND(_xlfn.IFNA(VLOOKUP($A205,[1]Payoffs!$A:$AB,19,FALSE),0),2)</f>
        <v>0</v>
      </c>
      <c r="AL205" s="11">
        <v>0</v>
      </c>
      <c r="AM205" s="11">
        <f>IF(AB205&lt;&gt;0,Y205+AC205-AF205+O205-AE205+AI205+AJ205-AK205+P205+AL205,O205+AC205+AI205+AJ205-AK205+P205+AL205)+_xlfn.IFNA(VLOOKUP(A205,[1]Payoffs!A:AB,28,FALSE),0)-AG205</f>
        <v>3515.11</v>
      </c>
      <c r="AN205" s="13">
        <v>45453</v>
      </c>
      <c r="AO205" t="s">
        <v>47</v>
      </c>
      <c r="AP205" s="9">
        <v>0</v>
      </c>
      <c r="AQ205" s="3">
        <v>0</v>
      </c>
      <c r="AR205" s="3">
        <v>0</v>
      </c>
    </row>
    <row r="206" spans="1:45" x14ac:dyDescent="0.25">
      <c r="A206" s="1">
        <v>129117</v>
      </c>
      <c r="B206" s="2">
        <v>45229</v>
      </c>
      <c r="C206" t="s">
        <v>243</v>
      </c>
      <c r="D206" t="s">
        <v>65</v>
      </c>
      <c r="E206" s="3">
        <v>1430000</v>
      </c>
      <c r="F206" s="3">
        <v>1368162</v>
      </c>
      <c r="G206" s="11">
        <v>1211931.47</v>
      </c>
      <c r="H206" s="2">
        <v>45002</v>
      </c>
      <c r="I206" s="2">
        <v>45056</v>
      </c>
      <c r="J206">
        <v>13</v>
      </c>
      <c r="K206" s="2">
        <v>45505</v>
      </c>
      <c r="L206" s="2">
        <v>45413</v>
      </c>
      <c r="M206" t="str">
        <f t="shared" si="24"/>
        <v>Yes</v>
      </c>
      <c r="N206">
        <f t="shared" si="25"/>
        <v>2</v>
      </c>
      <c r="O206" s="11">
        <v>0</v>
      </c>
      <c r="P206" s="11">
        <f>SUMIF([1]Payoffs!A:A,[1]Distribution!A207,[1]Payoffs!AA:AA)</f>
        <v>0</v>
      </c>
      <c r="Q206" s="4" t="s">
        <v>59</v>
      </c>
      <c r="R206" s="5">
        <v>0.1075</v>
      </c>
      <c r="S206" s="5">
        <v>2.5000000000000001E-3</v>
      </c>
      <c r="T206" s="5">
        <v>2.5000000000000001E-3</v>
      </c>
      <c r="U206" s="6">
        <f t="shared" si="26"/>
        <v>0.10249999999999999</v>
      </c>
      <c r="V206" s="9">
        <v>218068.53</v>
      </c>
      <c r="W206" s="12">
        <f>SUMIF('[1]Commitment Draws'!A:A,[1]Distribution!A207,'[1]Commitment Draws'!G:G)</f>
        <v>0</v>
      </c>
      <c r="X206" s="12">
        <f t="shared" si="27"/>
        <v>218068.53</v>
      </c>
      <c r="Y206" s="12">
        <v>1953.53</v>
      </c>
      <c r="Z206" s="12">
        <f t="shared" si="28"/>
        <v>1953.53</v>
      </c>
      <c r="AA206" s="7">
        <v>0</v>
      </c>
      <c r="AB206" s="11">
        <f>SUMIF('[1]Transaction Detail'!$D:$D,[1]Distribution!A207,'[1]Transaction Detail'!$H:$H)</f>
        <v>1953.53</v>
      </c>
      <c r="AC206" s="11">
        <f>SUMIF('[1]Transaction Detail'!$D:$D,[1]Distribution!A207,'[1]Transaction Detail'!$I:$I)</f>
        <v>0</v>
      </c>
      <c r="AD206" s="11">
        <f t="shared" si="29"/>
        <v>45.43</v>
      </c>
      <c r="AE206" s="11">
        <f t="shared" si="30"/>
        <v>45.43</v>
      </c>
      <c r="AF206" s="11">
        <f t="shared" si="31"/>
        <v>45.43</v>
      </c>
      <c r="AG206" s="11">
        <f>SUMIF('[1]Servicing Advances - Active'!A:A,[1]Distribution!A207,'[1]Servicing Advances - Active'!B:B)</f>
        <v>13728</v>
      </c>
      <c r="AH206" s="2" t="str">
        <f>_xlfn.IFNA(VLOOKUP(A206,[1]Payoffs!A:AB,22,FALSE),"")</f>
        <v/>
      </c>
      <c r="AI206" s="11">
        <f>_xlfn.IFNA(VLOOKUP($A206,[1]Payoffs!$A:$AB,23,FALSE),0)</f>
        <v>0</v>
      </c>
      <c r="AJ206" s="11">
        <f>_xlfn.IFNA(VLOOKUP($A206,[1]Payoffs!$A:$AB,24,FALSE),0)</f>
        <v>0</v>
      </c>
      <c r="AK206" s="11">
        <f>ROUND(_xlfn.IFNA(VLOOKUP($A206,[1]Payoffs!$A:$AB,19,FALSE),0),2)</f>
        <v>0</v>
      </c>
      <c r="AL206" s="11">
        <v>0</v>
      </c>
      <c r="AM206" s="11">
        <f>IF(AB206&lt;&gt;0,Y206+AC206-AF206+O206-AE206+AI206+AJ206-AK206+P206+AL206,O206+AC206+AI206+AJ206-AK206+P206+AL206)+_xlfn.IFNA(VLOOKUP(A206,[1]Payoffs!A:AB,28,FALSE),0)-AG206</f>
        <v>-11865.33</v>
      </c>
      <c r="AN206" s="13">
        <v>45453</v>
      </c>
      <c r="AO206" t="s">
        <v>47</v>
      </c>
      <c r="AP206" s="9">
        <v>0</v>
      </c>
      <c r="AQ206" s="3">
        <v>0</v>
      </c>
      <c r="AR206" s="3">
        <v>0</v>
      </c>
    </row>
    <row r="207" spans="1:45" x14ac:dyDescent="0.25">
      <c r="A207" s="1">
        <v>129196</v>
      </c>
      <c r="B207" s="2">
        <v>45229</v>
      </c>
      <c r="C207" t="s">
        <v>244</v>
      </c>
      <c r="D207" t="s">
        <v>65</v>
      </c>
      <c r="E207" s="3">
        <v>186750</v>
      </c>
      <c r="F207" s="3">
        <v>107500</v>
      </c>
      <c r="G207" s="11">
        <v>0</v>
      </c>
      <c r="H207" s="2">
        <v>45001</v>
      </c>
      <c r="I207" s="2">
        <v>45056</v>
      </c>
      <c r="J207">
        <v>13</v>
      </c>
      <c r="K207" s="2">
        <v>45413</v>
      </c>
      <c r="L207" s="2">
        <v>45413</v>
      </c>
      <c r="M207" t="str">
        <f t="shared" si="24"/>
        <v>No</v>
      </c>
      <c r="N207">
        <f t="shared" si="25"/>
        <v>5</v>
      </c>
      <c r="O207" s="11">
        <v>0</v>
      </c>
      <c r="P207" s="11">
        <f>SUMIF([1]Payoffs!A:A,[1]Distribution!A208,[1]Payoffs!AA:AA)</f>
        <v>0</v>
      </c>
      <c r="R207" s="5">
        <v>0.112</v>
      </c>
      <c r="S207" s="5">
        <v>2.5000000000000001E-3</v>
      </c>
      <c r="T207" s="5">
        <v>2.5000000000000001E-3</v>
      </c>
      <c r="U207" s="6">
        <f t="shared" si="26"/>
        <v>0.107</v>
      </c>
      <c r="V207" s="9">
        <v>186750</v>
      </c>
      <c r="W207" s="12">
        <f>SUMIF('[1]Commitment Draws'!A:A,[1]Distribution!A208,'[1]Commitment Draws'!G:G)</f>
        <v>0</v>
      </c>
      <c r="X207" s="12">
        <f t="shared" si="27"/>
        <v>186750</v>
      </c>
      <c r="Y207" s="12">
        <v>0</v>
      </c>
      <c r="Z207" s="12">
        <f t="shared" si="28"/>
        <v>0</v>
      </c>
      <c r="AA207" s="7">
        <v>0</v>
      </c>
      <c r="AB207" s="11">
        <f>SUMIF('[1]Transaction Detail'!$D:$D,[1]Distribution!A208,'[1]Transaction Detail'!$H:$H)</f>
        <v>0</v>
      </c>
      <c r="AC207" s="11">
        <f>SUMIF('[1]Transaction Detail'!$D:$D,[1]Distribution!A208,'[1]Transaction Detail'!$I:$I)</f>
        <v>0</v>
      </c>
      <c r="AD207" s="11">
        <f t="shared" si="29"/>
        <v>0</v>
      </c>
      <c r="AE207" s="11">
        <f t="shared" si="30"/>
        <v>0</v>
      </c>
      <c r="AF207" s="11">
        <f t="shared" si="31"/>
        <v>0</v>
      </c>
      <c r="AG207" s="11">
        <f>SUMIF('[1]Servicing Advances - Active'!A:A,[1]Distribution!A208,'[1]Servicing Advances - Active'!B:B)</f>
        <v>2518.79</v>
      </c>
      <c r="AH207" s="2" t="str">
        <f>_xlfn.IFNA(VLOOKUP(A207,[1]Payoffs!A:AB,22,FALSE),"")</f>
        <v/>
      </c>
      <c r="AI207" s="11">
        <f>_xlfn.IFNA(VLOOKUP($A207,[1]Payoffs!$A:$AB,23,FALSE),0)</f>
        <v>0</v>
      </c>
      <c r="AJ207" s="11">
        <f>_xlfn.IFNA(VLOOKUP($A207,[1]Payoffs!$A:$AB,24,FALSE),0)</f>
        <v>0</v>
      </c>
      <c r="AK207" s="11">
        <f>ROUND(_xlfn.IFNA(VLOOKUP($A207,[1]Payoffs!$A:$AB,19,FALSE),0),2)</f>
        <v>0</v>
      </c>
      <c r="AL207" s="11">
        <v>0</v>
      </c>
      <c r="AM207" s="11">
        <f>IF(AB207&lt;&gt;0,Y207+AC207-AF207+O207-AE207+AI207+AJ207-AK207+P207+AL207,O207+AC207+AI207+AJ207-AK207+P207+AL207)+_xlfn.IFNA(VLOOKUP(A207,[1]Payoffs!A:AB,28,FALSE),0)-AG207</f>
        <v>-2518.79</v>
      </c>
      <c r="AN207" s="13">
        <v>45270</v>
      </c>
      <c r="AO207" t="s">
        <v>330</v>
      </c>
      <c r="AP207" s="9">
        <v>0</v>
      </c>
      <c r="AQ207" s="3">
        <v>0</v>
      </c>
      <c r="AR207" s="3">
        <v>0</v>
      </c>
      <c r="AS207" t="s">
        <v>330</v>
      </c>
    </row>
    <row r="208" spans="1:45" x14ac:dyDescent="0.25">
      <c r="A208" s="14">
        <v>128526</v>
      </c>
      <c r="B208" s="2">
        <v>45229</v>
      </c>
      <c r="C208" t="s">
        <v>246</v>
      </c>
      <c r="D208" t="s">
        <v>65</v>
      </c>
      <c r="E208" s="3">
        <v>305170</v>
      </c>
      <c r="F208" s="3">
        <v>81128</v>
      </c>
      <c r="G208" s="11">
        <v>40102</v>
      </c>
      <c r="H208" s="2">
        <v>45012</v>
      </c>
      <c r="I208" s="2">
        <v>45056</v>
      </c>
      <c r="J208">
        <v>13</v>
      </c>
      <c r="K208" s="2">
        <v>45505</v>
      </c>
      <c r="L208" s="2">
        <v>45413</v>
      </c>
      <c r="M208" t="str">
        <f t="shared" si="24"/>
        <v>Yes</v>
      </c>
      <c r="N208">
        <f t="shared" si="25"/>
        <v>2</v>
      </c>
      <c r="O208" s="11">
        <v>0</v>
      </c>
      <c r="P208" s="11">
        <f>SUMIF([1]Payoffs!A:A,[1]Distribution!A209,[1]Payoffs!AA:AA)</f>
        <v>0</v>
      </c>
      <c r="R208" s="5">
        <v>0.1075</v>
      </c>
      <c r="S208" s="5">
        <v>2.5000000000000001E-3</v>
      </c>
      <c r="T208" s="5">
        <v>2.5000000000000001E-3</v>
      </c>
      <c r="U208" s="6">
        <f t="shared" si="26"/>
        <v>0.10249999999999999</v>
      </c>
      <c r="V208" s="9">
        <v>257943</v>
      </c>
      <c r="W208" s="12">
        <f>SUMIF('[1]Commitment Draws'!A:A,[1]Distribution!A209,'[1]Commitment Draws'!G:G)</f>
        <v>7125</v>
      </c>
      <c r="X208" s="12">
        <f t="shared" si="27"/>
        <v>265068</v>
      </c>
      <c r="Y208" s="12">
        <v>2256.77</v>
      </c>
      <c r="Z208" s="12">
        <f t="shared" si="28"/>
        <v>2256.77</v>
      </c>
      <c r="AA208" s="7">
        <v>0</v>
      </c>
      <c r="AB208" s="11">
        <f>SUMIF('[1]Transaction Detail'!$D:$D,[1]Distribution!A209,'[1]Transaction Detail'!$H:$H)</f>
        <v>2256.77</v>
      </c>
      <c r="AC208" s="11">
        <f>SUMIF('[1]Transaction Detail'!$D:$D,[1]Distribution!A209,'[1]Transaction Detail'!$I:$I)</f>
        <v>0</v>
      </c>
      <c r="AD208" s="11">
        <f t="shared" si="29"/>
        <v>52.48</v>
      </c>
      <c r="AE208" s="11">
        <f t="shared" si="30"/>
        <v>52.48</v>
      </c>
      <c r="AF208" s="11">
        <f t="shared" si="31"/>
        <v>52.48</v>
      </c>
      <c r="AG208" s="11">
        <f>SUMIF('[1]Servicing Advances - Active'!A:A,[1]Distribution!A209,'[1]Servicing Advances - Active'!B:B)</f>
        <v>0</v>
      </c>
      <c r="AH208" s="2" t="str">
        <f>_xlfn.IFNA(VLOOKUP(A208,[1]Payoffs!A:AB,22,FALSE),"")</f>
        <v/>
      </c>
      <c r="AI208" s="11">
        <f>_xlfn.IFNA(VLOOKUP($A208,[1]Payoffs!$A:$AB,23,FALSE),0)</f>
        <v>0</v>
      </c>
      <c r="AJ208" s="11">
        <f>_xlfn.IFNA(VLOOKUP($A208,[1]Payoffs!$A:$AB,24,FALSE),0)</f>
        <v>0</v>
      </c>
      <c r="AK208" s="11">
        <f>ROUND(_xlfn.IFNA(VLOOKUP($A208,[1]Payoffs!$A:$AB,19,FALSE),0),2)</f>
        <v>0</v>
      </c>
      <c r="AL208" s="11">
        <v>0</v>
      </c>
      <c r="AM208" s="11">
        <f>IF(AB208&lt;&gt;0,Y208+AC208-AF208+O208-AE208+AI208+AJ208-AK208+P208+AL208,O208+AC208+AI208+AJ208-AK208+P208+AL208)+_xlfn.IFNA(VLOOKUP(A208,[1]Payoffs!A:AB,28,FALSE),0)-AG208</f>
        <v>2151.81</v>
      </c>
      <c r="AN208" s="13">
        <v>45453</v>
      </c>
      <c r="AO208" t="s">
        <v>47</v>
      </c>
      <c r="AP208" s="9">
        <v>0</v>
      </c>
      <c r="AQ208" s="3">
        <v>0</v>
      </c>
      <c r="AR208" s="3">
        <v>0</v>
      </c>
    </row>
    <row r="209" spans="1:44" x14ac:dyDescent="0.25">
      <c r="A209" s="14">
        <v>128611</v>
      </c>
      <c r="B209" s="2">
        <v>45229</v>
      </c>
      <c r="C209" t="s">
        <v>247</v>
      </c>
      <c r="D209" t="s">
        <v>65</v>
      </c>
      <c r="E209" s="3">
        <v>262500</v>
      </c>
      <c r="F209" s="3">
        <v>166050</v>
      </c>
      <c r="G209" s="11">
        <v>21420</v>
      </c>
      <c r="H209" s="2">
        <v>45012</v>
      </c>
      <c r="I209" s="2">
        <v>45056</v>
      </c>
      <c r="J209">
        <v>13</v>
      </c>
      <c r="K209" s="2">
        <v>45505</v>
      </c>
      <c r="L209" s="2">
        <v>45413</v>
      </c>
      <c r="M209" t="str">
        <f t="shared" si="24"/>
        <v>Yes</v>
      </c>
      <c r="N209">
        <f t="shared" si="25"/>
        <v>2</v>
      </c>
      <c r="O209" s="11">
        <v>0</v>
      </c>
      <c r="P209" s="11">
        <f>SUMIF([1]Payoffs!A:A,[1]Distribution!A210,[1]Payoffs!AA:AA)</f>
        <v>0</v>
      </c>
      <c r="R209" s="5">
        <v>0.1095</v>
      </c>
      <c r="S209" s="5">
        <v>2.5000000000000001E-3</v>
      </c>
      <c r="T209" s="5">
        <v>2.5000000000000001E-3</v>
      </c>
      <c r="U209" s="6">
        <f t="shared" si="26"/>
        <v>0.1045</v>
      </c>
      <c r="V209" s="9">
        <v>202300</v>
      </c>
      <c r="W209" s="12">
        <f>SUMIF('[1]Commitment Draws'!A:A,[1]Distribution!A210,'[1]Commitment Draws'!G:G)</f>
        <v>38780</v>
      </c>
      <c r="X209" s="12">
        <f t="shared" si="27"/>
        <v>241080</v>
      </c>
      <c r="Y209" s="12">
        <v>1793.7</v>
      </c>
      <c r="Z209" s="12">
        <f t="shared" si="28"/>
        <v>1793.7</v>
      </c>
      <c r="AA209" s="7">
        <v>0</v>
      </c>
      <c r="AB209" s="11">
        <f>SUMIF('[1]Transaction Detail'!$D:$D,[1]Distribution!A210,'[1]Transaction Detail'!$H:$H)</f>
        <v>1793.7</v>
      </c>
      <c r="AC209" s="11">
        <f>SUMIF('[1]Transaction Detail'!$D:$D,[1]Distribution!A210,'[1]Transaction Detail'!$I:$I)</f>
        <v>0</v>
      </c>
      <c r="AD209" s="11">
        <f t="shared" si="29"/>
        <v>40.950000000000003</v>
      </c>
      <c r="AE209" s="11">
        <f t="shared" si="30"/>
        <v>40.950000000000003</v>
      </c>
      <c r="AF209" s="11">
        <f t="shared" si="31"/>
        <v>40.950000000000003</v>
      </c>
      <c r="AG209" s="11">
        <f>SUMIF('[1]Servicing Advances - Active'!A:A,[1]Distribution!A210,'[1]Servicing Advances - Active'!B:B)</f>
        <v>0</v>
      </c>
      <c r="AH209" s="2" t="str">
        <f>_xlfn.IFNA(VLOOKUP(A209,[1]Payoffs!A:AB,22,FALSE),"")</f>
        <v/>
      </c>
      <c r="AI209" s="11">
        <f>_xlfn.IFNA(VLOOKUP($A209,[1]Payoffs!$A:$AB,23,FALSE),0)</f>
        <v>0</v>
      </c>
      <c r="AJ209" s="11">
        <f>_xlfn.IFNA(VLOOKUP($A209,[1]Payoffs!$A:$AB,24,FALSE),0)</f>
        <v>0</v>
      </c>
      <c r="AK209" s="11">
        <f>ROUND(_xlfn.IFNA(VLOOKUP($A209,[1]Payoffs!$A:$AB,19,FALSE),0),2)</f>
        <v>0</v>
      </c>
      <c r="AL209" s="11">
        <v>0</v>
      </c>
      <c r="AM209" s="11">
        <f>IF(AB209&lt;&gt;0,Y209+AC209-AF209+O209-AE209+AI209+AJ209-AK209+P209+AL209,O209+AC209+AI209+AJ209-AK209+P209+AL209)+_xlfn.IFNA(VLOOKUP(A209,[1]Payoffs!A:AB,28,FALSE),0)-AG209</f>
        <v>1711.8</v>
      </c>
      <c r="AN209" s="13">
        <v>45453</v>
      </c>
      <c r="AO209" t="s">
        <v>47</v>
      </c>
      <c r="AP209" s="9">
        <v>0</v>
      </c>
      <c r="AQ209" s="3">
        <v>0</v>
      </c>
      <c r="AR209" s="3">
        <v>0</v>
      </c>
    </row>
    <row r="210" spans="1:44" x14ac:dyDescent="0.25">
      <c r="A210" s="1">
        <v>128977</v>
      </c>
      <c r="B210" s="2">
        <v>45229</v>
      </c>
      <c r="C210" t="s">
        <v>248</v>
      </c>
      <c r="D210" t="s">
        <v>65</v>
      </c>
      <c r="E210" s="3">
        <v>259560</v>
      </c>
      <c r="F210" s="3">
        <v>78400</v>
      </c>
      <c r="G210" s="11">
        <v>0</v>
      </c>
      <c r="H210" s="2">
        <v>45015</v>
      </c>
      <c r="I210" s="2">
        <v>45056</v>
      </c>
      <c r="J210">
        <v>13</v>
      </c>
      <c r="K210" s="2">
        <v>45505</v>
      </c>
      <c r="L210" s="2">
        <v>45413</v>
      </c>
      <c r="M210" t="str">
        <f t="shared" si="24"/>
        <v>Yes</v>
      </c>
      <c r="N210">
        <f t="shared" si="25"/>
        <v>2</v>
      </c>
      <c r="O210" s="11">
        <v>2595.6</v>
      </c>
      <c r="P210" s="11">
        <f>SUMIF([1]Payoffs!A:A,[1]Distribution!A211,[1]Payoffs!AA:AA)</f>
        <v>0</v>
      </c>
      <c r="Q210" s="4">
        <v>45443</v>
      </c>
      <c r="R210" s="5">
        <v>9.6500000000000002E-2</v>
      </c>
      <c r="S210" s="5">
        <v>2.5000000000000001E-3</v>
      </c>
      <c r="T210" s="5">
        <v>2.5000000000000001E-3</v>
      </c>
      <c r="U210" s="6">
        <f t="shared" si="26"/>
        <v>9.1499999999999998E-2</v>
      </c>
      <c r="V210" s="9">
        <v>259560</v>
      </c>
      <c r="W210" s="12">
        <f>SUMIF('[1]Commitment Draws'!A:A,[1]Distribution!A211,'[1]Commitment Draws'!G:G)</f>
        <v>0</v>
      </c>
      <c r="X210" s="12">
        <f t="shared" si="27"/>
        <v>259560</v>
      </c>
      <c r="Y210" s="12">
        <v>2087.3000000000002</v>
      </c>
      <c r="Z210" s="12">
        <f t="shared" si="28"/>
        <v>2087.3000000000002</v>
      </c>
      <c r="AA210" s="7">
        <v>0</v>
      </c>
      <c r="AB210" s="11">
        <f>SUMIF('[1]Transaction Detail'!$D:$D,[1]Distribution!A211,'[1]Transaction Detail'!$H:$H)</f>
        <v>2087.3000000000002</v>
      </c>
      <c r="AC210" s="11">
        <f>SUMIF('[1]Transaction Detail'!$D:$D,[1]Distribution!A211,'[1]Transaction Detail'!$I:$I)</f>
        <v>0</v>
      </c>
      <c r="AD210" s="11">
        <f t="shared" si="29"/>
        <v>54.08</v>
      </c>
      <c r="AE210" s="11">
        <f t="shared" si="30"/>
        <v>54.08</v>
      </c>
      <c r="AF210" s="11">
        <f t="shared" si="31"/>
        <v>54.08</v>
      </c>
      <c r="AG210" s="11">
        <f>SUMIF('[1]Servicing Advances - Active'!A:A,[1]Distribution!A211,'[1]Servicing Advances - Active'!B:B)</f>
        <v>0</v>
      </c>
      <c r="AH210" s="2" t="str">
        <f>_xlfn.IFNA(VLOOKUP(A210,[1]Payoffs!A:AB,22,FALSE),"")</f>
        <v/>
      </c>
      <c r="AI210" s="11">
        <f>_xlfn.IFNA(VLOOKUP($A210,[1]Payoffs!$A:$AB,23,FALSE),0)</f>
        <v>0</v>
      </c>
      <c r="AJ210" s="11">
        <f>_xlfn.IFNA(VLOOKUP($A210,[1]Payoffs!$A:$AB,24,FALSE),0)</f>
        <v>0</v>
      </c>
      <c r="AK210" s="11">
        <f>ROUND(_xlfn.IFNA(VLOOKUP($A210,[1]Payoffs!$A:$AB,19,FALSE),0),2)</f>
        <v>0</v>
      </c>
      <c r="AL210" s="11">
        <v>0</v>
      </c>
      <c r="AM210" s="11">
        <f>IF(AB210&lt;&gt;0,Y210+AC210-AF210+O210-AE210+AI210+AJ210-AK210+P210+AL210,O210+AC210+AI210+AJ210-AK210+P210+AL210)+_xlfn.IFNA(VLOOKUP(A210,[1]Payoffs!A:AB,28,FALSE),0)-AG210</f>
        <v>4574.74</v>
      </c>
      <c r="AN210" s="13">
        <v>45453</v>
      </c>
      <c r="AO210" t="s">
        <v>47</v>
      </c>
      <c r="AP210" s="9">
        <v>0</v>
      </c>
      <c r="AQ210" s="3">
        <v>0</v>
      </c>
      <c r="AR210" s="3">
        <v>0</v>
      </c>
    </row>
    <row r="211" spans="1:44" x14ac:dyDescent="0.25">
      <c r="A211" s="1">
        <v>129149</v>
      </c>
      <c r="B211" s="2">
        <v>45229</v>
      </c>
      <c r="C211" t="s">
        <v>249</v>
      </c>
      <c r="D211" t="s">
        <v>65</v>
      </c>
      <c r="E211" s="3">
        <v>122500</v>
      </c>
      <c r="F211" s="3">
        <v>44000</v>
      </c>
      <c r="G211" s="11">
        <v>17100</v>
      </c>
      <c r="H211" s="2">
        <v>45009</v>
      </c>
      <c r="I211" s="2">
        <v>45056</v>
      </c>
      <c r="J211">
        <v>13</v>
      </c>
      <c r="K211" s="2">
        <v>45413</v>
      </c>
      <c r="L211" s="2">
        <v>45413</v>
      </c>
      <c r="M211" t="str">
        <f t="shared" si="24"/>
        <v>No</v>
      </c>
      <c r="N211">
        <f t="shared" si="25"/>
        <v>0</v>
      </c>
      <c r="O211" s="11">
        <v>0</v>
      </c>
      <c r="P211" s="11">
        <f>SUMIF([1]Payoffs!A:A,[1]Distribution!A212,[1]Payoffs!AA:AA)</f>
        <v>0</v>
      </c>
      <c r="R211" s="5">
        <v>0.10349999999999999</v>
      </c>
      <c r="S211" s="5">
        <v>2.5000000000000001E-3</v>
      </c>
      <c r="T211" s="5">
        <v>2.5000000000000001E-3</v>
      </c>
      <c r="U211" s="6">
        <f t="shared" si="26"/>
        <v>9.849999999999999E-2</v>
      </c>
      <c r="V211" s="9">
        <v>105400</v>
      </c>
      <c r="W211" s="12">
        <f>SUMIF('[1]Commitment Draws'!A:A,[1]Distribution!A212,'[1]Commitment Draws'!G:G)</f>
        <v>0</v>
      </c>
      <c r="X211" s="12">
        <f t="shared" si="27"/>
        <v>105400</v>
      </c>
      <c r="Y211" s="12">
        <v>0</v>
      </c>
      <c r="Z211" s="12">
        <f t="shared" si="28"/>
        <v>0</v>
      </c>
      <c r="AA211" s="7">
        <v>0</v>
      </c>
      <c r="AB211" s="11">
        <f>SUMIF('[1]Transaction Detail'!$D:$D,[1]Distribution!A212,'[1]Transaction Detail'!$H:$H)</f>
        <v>0</v>
      </c>
      <c r="AC211" s="11">
        <f>SUMIF('[1]Transaction Detail'!$D:$D,[1]Distribution!A212,'[1]Transaction Detail'!$I:$I)</f>
        <v>0</v>
      </c>
      <c r="AD211" s="11">
        <f t="shared" si="29"/>
        <v>0</v>
      </c>
      <c r="AE211" s="11">
        <f t="shared" si="30"/>
        <v>0</v>
      </c>
      <c r="AF211" s="11">
        <f t="shared" si="31"/>
        <v>0</v>
      </c>
      <c r="AG211" s="11">
        <f>SUMIF('[1]Servicing Advances - Active'!A:A,[1]Distribution!A212,'[1]Servicing Advances - Active'!B:B)</f>
        <v>0</v>
      </c>
      <c r="AH211" s="2" t="str">
        <f>_xlfn.IFNA(VLOOKUP(A211,[1]Payoffs!A:AB,22,FALSE),"")</f>
        <v/>
      </c>
      <c r="AI211" s="11">
        <f>_xlfn.IFNA(VLOOKUP($A211,[1]Payoffs!$A:$AB,23,FALSE),0)</f>
        <v>0</v>
      </c>
      <c r="AJ211" s="11">
        <f>_xlfn.IFNA(VLOOKUP($A211,[1]Payoffs!$A:$AB,24,FALSE),0)</f>
        <v>0</v>
      </c>
      <c r="AK211" s="11">
        <f>ROUND(_xlfn.IFNA(VLOOKUP($A211,[1]Payoffs!$A:$AB,19,FALSE),0),2)</f>
        <v>0</v>
      </c>
      <c r="AL211" s="11">
        <v>0</v>
      </c>
      <c r="AM211" s="11">
        <f>IF(AB211&lt;&gt;0,Y211+AC211-AF211+O211-AE211+AI211+AJ211-AK211+P211+AL211,O211+AC211+AI211+AJ211-AK211+P211+AL211)+_xlfn.IFNA(VLOOKUP(A211,[1]Payoffs!A:AB,28,FALSE),0)-AG211</f>
        <v>0</v>
      </c>
      <c r="AN211" s="13">
        <v>45422</v>
      </c>
      <c r="AO211" t="s">
        <v>47</v>
      </c>
      <c r="AP211" s="9">
        <v>0</v>
      </c>
      <c r="AQ211" s="3">
        <v>0</v>
      </c>
      <c r="AR211" s="3">
        <v>0</v>
      </c>
    </row>
    <row r="212" spans="1:44" x14ac:dyDescent="0.25">
      <c r="A212" s="1">
        <v>129151</v>
      </c>
      <c r="B212" s="2">
        <v>45229</v>
      </c>
      <c r="C212" t="s">
        <v>249</v>
      </c>
      <c r="D212" t="s">
        <v>71</v>
      </c>
      <c r="E212" s="3">
        <v>64000</v>
      </c>
      <c r="F212" s="3">
        <v>0</v>
      </c>
      <c r="G212" s="11">
        <v>0</v>
      </c>
      <c r="H212" s="2">
        <v>45009</v>
      </c>
      <c r="I212" s="2">
        <v>45056</v>
      </c>
      <c r="J212">
        <v>13</v>
      </c>
      <c r="K212" s="2">
        <v>45413</v>
      </c>
      <c r="L212" s="2">
        <v>45413</v>
      </c>
      <c r="M212" t="str">
        <f t="shared" si="24"/>
        <v>No</v>
      </c>
      <c r="N212">
        <f t="shared" si="25"/>
        <v>0</v>
      </c>
      <c r="O212" s="11">
        <v>0</v>
      </c>
      <c r="P212" s="11">
        <f>SUMIF([1]Payoffs!A:A,[1]Distribution!A213,[1]Payoffs!AA:AA)</f>
        <v>0</v>
      </c>
      <c r="R212" s="5">
        <v>0.1095</v>
      </c>
      <c r="S212" s="5">
        <v>2.5000000000000001E-3</v>
      </c>
      <c r="T212" s="5">
        <v>2.5000000000000001E-3</v>
      </c>
      <c r="U212" s="6">
        <f t="shared" si="26"/>
        <v>0.1045</v>
      </c>
      <c r="V212" s="9">
        <v>64000</v>
      </c>
      <c r="W212" s="12">
        <f>SUMIF('[1]Commitment Draws'!A:A,[1]Distribution!A213,'[1]Commitment Draws'!G:G)</f>
        <v>0</v>
      </c>
      <c r="X212" s="12">
        <f t="shared" si="27"/>
        <v>64000</v>
      </c>
      <c r="Y212" s="12">
        <v>0</v>
      </c>
      <c r="Z212" s="12">
        <f t="shared" si="28"/>
        <v>0</v>
      </c>
      <c r="AA212" s="7">
        <v>0</v>
      </c>
      <c r="AB212" s="11">
        <f>SUMIF('[1]Transaction Detail'!$D:$D,[1]Distribution!A213,'[1]Transaction Detail'!$H:$H)</f>
        <v>0</v>
      </c>
      <c r="AC212" s="11">
        <f>SUMIF('[1]Transaction Detail'!$D:$D,[1]Distribution!A213,'[1]Transaction Detail'!$I:$I)</f>
        <v>0</v>
      </c>
      <c r="AD212" s="11">
        <f t="shared" si="29"/>
        <v>0</v>
      </c>
      <c r="AE212" s="11">
        <f t="shared" si="30"/>
        <v>0</v>
      </c>
      <c r="AF212" s="11">
        <f t="shared" si="31"/>
        <v>0</v>
      </c>
      <c r="AG212" s="11">
        <f>SUMIF('[1]Servicing Advances - Active'!A:A,[1]Distribution!A213,'[1]Servicing Advances - Active'!B:B)</f>
        <v>0</v>
      </c>
      <c r="AH212" s="2" t="str">
        <f>_xlfn.IFNA(VLOOKUP(A212,[1]Payoffs!A:AB,22,FALSE),"")</f>
        <v/>
      </c>
      <c r="AI212" s="11">
        <f>_xlfn.IFNA(VLOOKUP($A212,[1]Payoffs!$A:$AB,23,FALSE),0)</f>
        <v>0</v>
      </c>
      <c r="AJ212" s="11">
        <f>_xlfn.IFNA(VLOOKUP($A212,[1]Payoffs!$A:$AB,24,FALSE),0)</f>
        <v>0</v>
      </c>
      <c r="AK212" s="11">
        <f>ROUND(_xlfn.IFNA(VLOOKUP($A212,[1]Payoffs!$A:$AB,19,FALSE),0),2)</f>
        <v>0</v>
      </c>
      <c r="AL212" s="11">
        <v>0</v>
      </c>
      <c r="AM212" s="11">
        <f>IF(AB212&lt;&gt;0,Y212+AC212-AF212+O212-AE212+AI212+AJ212-AK212+P212+AL212,O212+AC212+AI212+AJ212-AK212+P212+AL212)+_xlfn.IFNA(VLOOKUP(A212,[1]Payoffs!A:AB,28,FALSE),0)-AG212</f>
        <v>0</v>
      </c>
      <c r="AN212" s="13">
        <v>45422</v>
      </c>
      <c r="AO212" t="s">
        <v>47</v>
      </c>
      <c r="AP212" s="9">
        <v>0</v>
      </c>
      <c r="AQ212" s="3">
        <v>0</v>
      </c>
      <c r="AR212" s="3">
        <v>0</v>
      </c>
    </row>
    <row r="213" spans="1:44" x14ac:dyDescent="0.25">
      <c r="A213" s="1">
        <v>129153</v>
      </c>
      <c r="B213" s="2">
        <v>45229</v>
      </c>
      <c r="C213" t="s">
        <v>249</v>
      </c>
      <c r="D213" t="s">
        <v>65</v>
      </c>
      <c r="E213" s="3">
        <v>119560</v>
      </c>
      <c r="F213" s="3">
        <v>39845</v>
      </c>
      <c r="G213" s="11">
        <v>7425</v>
      </c>
      <c r="H213" s="2">
        <v>45009</v>
      </c>
      <c r="I213" s="2">
        <v>45056</v>
      </c>
      <c r="J213">
        <v>13</v>
      </c>
      <c r="K213" s="2">
        <v>45413</v>
      </c>
      <c r="L213" s="2">
        <v>45413</v>
      </c>
      <c r="M213" t="str">
        <f t="shared" si="24"/>
        <v>No</v>
      </c>
      <c r="N213">
        <f t="shared" si="25"/>
        <v>0</v>
      </c>
      <c r="O213" s="11">
        <v>0</v>
      </c>
      <c r="P213" s="11">
        <f>SUMIF([1]Payoffs!A:A,[1]Distribution!A214,[1]Payoffs!AA:AA)</f>
        <v>0</v>
      </c>
      <c r="R213" s="5">
        <v>0.105</v>
      </c>
      <c r="S213" s="5">
        <v>2.5000000000000001E-3</v>
      </c>
      <c r="T213" s="5">
        <v>2.5000000000000001E-3</v>
      </c>
      <c r="U213" s="6">
        <f t="shared" si="26"/>
        <v>9.9999999999999992E-2</v>
      </c>
      <c r="V213" s="9">
        <v>112135</v>
      </c>
      <c r="W213" s="12">
        <f>SUMIF('[1]Commitment Draws'!A:A,[1]Distribution!A214,'[1]Commitment Draws'!G:G)</f>
        <v>0</v>
      </c>
      <c r="X213" s="12">
        <f t="shared" si="27"/>
        <v>112135</v>
      </c>
      <c r="Y213" s="12">
        <v>0</v>
      </c>
      <c r="Z213" s="12">
        <f t="shared" si="28"/>
        <v>0</v>
      </c>
      <c r="AA213" s="7">
        <v>0</v>
      </c>
      <c r="AB213" s="11">
        <f>SUMIF('[1]Transaction Detail'!$D:$D,[1]Distribution!A214,'[1]Transaction Detail'!$H:$H)</f>
        <v>0</v>
      </c>
      <c r="AC213" s="11">
        <f>SUMIF('[1]Transaction Detail'!$D:$D,[1]Distribution!A214,'[1]Transaction Detail'!$I:$I)</f>
        <v>0</v>
      </c>
      <c r="AD213" s="11">
        <f t="shared" si="29"/>
        <v>0</v>
      </c>
      <c r="AE213" s="11">
        <f t="shared" si="30"/>
        <v>0</v>
      </c>
      <c r="AF213" s="11">
        <f t="shared" si="31"/>
        <v>0</v>
      </c>
      <c r="AG213" s="11">
        <f>SUMIF('[1]Servicing Advances - Active'!A:A,[1]Distribution!A214,'[1]Servicing Advances - Active'!B:B)</f>
        <v>0</v>
      </c>
      <c r="AH213" s="2" t="str">
        <f>_xlfn.IFNA(VLOOKUP(A213,[1]Payoffs!A:AB,22,FALSE),"")</f>
        <v/>
      </c>
      <c r="AI213" s="11">
        <f>_xlfn.IFNA(VLOOKUP($A213,[1]Payoffs!$A:$AB,23,FALSE),0)</f>
        <v>0</v>
      </c>
      <c r="AJ213" s="11">
        <f>_xlfn.IFNA(VLOOKUP($A213,[1]Payoffs!$A:$AB,24,FALSE),0)</f>
        <v>0</v>
      </c>
      <c r="AK213" s="11">
        <f>ROUND(_xlfn.IFNA(VLOOKUP($A213,[1]Payoffs!$A:$AB,19,FALSE),0),2)</f>
        <v>0</v>
      </c>
      <c r="AL213" s="11">
        <v>0</v>
      </c>
      <c r="AM213" s="11">
        <f>IF(AB213&lt;&gt;0,Y213+AC213-AF213+O213-AE213+AI213+AJ213-AK213+P213+AL213,O213+AC213+AI213+AJ213-AK213+P213+AL213)+_xlfn.IFNA(VLOOKUP(A213,[1]Payoffs!A:AB,28,FALSE),0)-AG213</f>
        <v>0</v>
      </c>
      <c r="AN213" s="13">
        <v>45422</v>
      </c>
      <c r="AO213" t="s">
        <v>47</v>
      </c>
      <c r="AP213" s="9">
        <v>0</v>
      </c>
      <c r="AQ213" s="3">
        <v>0</v>
      </c>
      <c r="AR213" s="3">
        <v>0</v>
      </c>
    </row>
    <row r="214" spans="1:44" x14ac:dyDescent="0.25">
      <c r="A214" s="14">
        <v>129186</v>
      </c>
      <c r="B214" s="2">
        <v>45229</v>
      </c>
      <c r="C214" t="s">
        <v>225</v>
      </c>
      <c r="D214" t="s">
        <v>71</v>
      </c>
      <c r="E214" s="3">
        <v>415000</v>
      </c>
      <c r="F214" s="3">
        <v>0</v>
      </c>
      <c r="G214" s="11">
        <v>0</v>
      </c>
      <c r="H214" s="2">
        <v>45014</v>
      </c>
      <c r="I214" s="2">
        <v>45056</v>
      </c>
      <c r="J214">
        <v>13</v>
      </c>
      <c r="K214" s="2">
        <v>45505</v>
      </c>
      <c r="L214" s="2">
        <v>45413</v>
      </c>
      <c r="M214" t="str">
        <f t="shared" si="24"/>
        <v>Yes</v>
      </c>
      <c r="N214">
        <f t="shared" si="25"/>
        <v>2</v>
      </c>
      <c r="O214" s="11">
        <v>0</v>
      </c>
      <c r="P214" s="11">
        <f>SUMIF([1]Payoffs!A:A,[1]Distribution!A215,[1]Payoffs!AA:AA)</f>
        <v>0</v>
      </c>
      <c r="R214" s="5">
        <v>0.10680000000000001</v>
      </c>
      <c r="S214" s="5">
        <v>2.5000000000000001E-3</v>
      </c>
      <c r="T214" s="5">
        <v>2.5000000000000001E-3</v>
      </c>
      <c r="U214" s="6">
        <f t="shared" si="26"/>
        <v>0.1018</v>
      </c>
      <c r="V214" s="9">
        <v>415000</v>
      </c>
      <c r="W214" s="12">
        <f>SUMIF('[1]Commitment Draws'!A:A,[1]Distribution!A215,'[1]Commitment Draws'!G:G)</f>
        <v>0</v>
      </c>
      <c r="X214" s="12">
        <f t="shared" si="27"/>
        <v>415000</v>
      </c>
      <c r="Y214" s="12">
        <v>3693.5</v>
      </c>
      <c r="Z214" s="12">
        <f t="shared" si="28"/>
        <v>3693.5</v>
      </c>
      <c r="AA214" s="7">
        <v>0</v>
      </c>
      <c r="AB214" s="11">
        <f>SUMIF('[1]Transaction Detail'!$D:$D,[1]Distribution!A215,'[1]Transaction Detail'!$H:$H)</f>
        <v>3693.5</v>
      </c>
      <c r="AC214" s="11">
        <f>SUMIF('[1]Transaction Detail'!$D:$D,[1]Distribution!A215,'[1]Transaction Detail'!$I:$I)</f>
        <v>0</v>
      </c>
      <c r="AD214" s="11">
        <f t="shared" si="29"/>
        <v>86.46</v>
      </c>
      <c r="AE214" s="11">
        <f t="shared" si="30"/>
        <v>86.46</v>
      </c>
      <c r="AF214" s="11">
        <f t="shared" si="31"/>
        <v>86.46</v>
      </c>
      <c r="AG214" s="11">
        <f>SUMIF('[1]Servicing Advances - Active'!A:A,[1]Distribution!A215,'[1]Servicing Advances - Active'!B:B)</f>
        <v>0</v>
      </c>
      <c r="AH214" s="2" t="str">
        <f>_xlfn.IFNA(VLOOKUP(A214,[1]Payoffs!A:AB,22,FALSE),"")</f>
        <v/>
      </c>
      <c r="AI214" s="11">
        <f>_xlfn.IFNA(VLOOKUP($A214,[1]Payoffs!$A:$AB,23,FALSE),0)</f>
        <v>0</v>
      </c>
      <c r="AJ214" s="11">
        <f>_xlfn.IFNA(VLOOKUP($A214,[1]Payoffs!$A:$AB,24,FALSE),0)</f>
        <v>0</v>
      </c>
      <c r="AK214" s="11">
        <f>ROUND(_xlfn.IFNA(VLOOKUP($A214,[1]Payoffs!$A:$AB,19,FALSE),0),2)</f>
        <v>0</v>
      </c>
      <c r="AL214" s="11">
        <v>0</v>
      </c>
      <c r="AM214" s="11">
        <f>IF(AB214&lt;&gt;0,Y214+AC214-AF214+O214-AE214+AI214+AJ214-AK214+P214+AL214,O214+AC214+AI214+AJ214-AK214+P214+AL214)+_xlfn.IFNA(VLOOKUP(A214,[1]Payoffs!A:AB,28,FALSE),0)-AG214</f>
        <v>3520.58</v>
      </c>
      <c r="AN214" s="13">
        <v>45453</v>
      </c>
      <c r="AO214" t="s">
        <v>47</v>
      </c>
      <c r="AP214" s="9">
        <v>0</v>
      </c>
      <c r="AQ214" s="3">
        <v>0</v>
      </c>
      <c r="AR214" s="3">
        <v>0</v>
      </c>
    </row>
    <row r="215" spans="1:44" x14ac:dyDescent="0.25">
      <c r="A215" s="14">
        <v>129499</v>
      </c>
      <c r="B215" s="2">
        <v>45229</v>
      </c>
      <c r="C215" t="s">
        <v>250</v>
      </c>
      <c r="D215" t="s">
        <v>65</v>
      </c>
      <c r="E215" s="3">
        <v>133910</v>
      </c>
      <c r="F215" s="3">
        <v>30590</v>
      </c>
      <c r="G215" s="11">
        <v>235</v>
      </c>
      <c r="H215" s="2">
        <v>45015</v>
      </c>
      <c r="I215" s="2">
        <v>45056</v>
      </c>
      <c r="J215">
        <v>13</v>
      </c>
      <c r="K215" s="2">
        <v>45505</v>
      </c>
      <c r="L215" s="2">
        <v>45413</v>
      </c>
      <c r="M215" t="str">
        <f t="shared" si="24"/>
        <v>Yes</v>
      </c>
      <c r="N215">
        <f t="shared" si="25"/>
        <v>2</v>
      </c>
      <c r="O215" s="11">
        <v>0</v>
      </c>
      <c r="P215" s="11">
        <f>SUMIF([1]Payoffs!A:A,[1]Distribution!A216,[1]Payoffs!AA:AA)</f>
        <v>0</v>
      </c>
      <c r="R215" s="5">
        <v>0.10249999999999999</v>
      </c>
      <c r="S215" s="5">
        <v>2.5000000000000001E-3</v>
      </c>
      <c r="T215" s="5">
        <v>2.5000000000000001E-3</v>
      </c>
      <c r="U215" s="6">
        <f t="shared" si="26"/>
        <v>9.7499999999999989E-2</v>
      </c>
      <c r="V215" s="9">
        <v>133675</v>
      </c>
      <c r="W215" s="12">
        <f>SUMIF('[1]Commitment Draws'!A:A,[1]Distribution!A216,'[1]Commitment Draws'!G:G)</f>
        <v>0</v>
      </c>
      <c r="X215" s="12">
        <f t="shared" si="27"/>
        <v>133675</v>
      </c>
      <c r="Y215" s="12">
        <v>1141.81</v>
      </c>
      <c r="Z215" s="12">
        <f t="shared" si="28"/>
        <v>1141.81</v>
      </c>
      <c r="AA215" s="7">
        <v>0</v>
      </c>
      <c r="AB215" s="11">
        <f>SUMIF('[1]Transaction Detail'!$D:$D,[1]Distribution!A216,'[1]Transaction Detail'!$H:$H)</f>
        <v>1141.81</v>
      </c>
      <c r="AC215" s="11">
        <f>SUMIF('[1]Transaction Detail'!$D:$D,[1]Distribution!A216,'[1]Transaction Detail'!$I:$I)</f>
        <v>0</v>
      </c>
      <c r="AD215" s="11">
        <f t="shared" si="29"/>
        <v>27.85</v>
      </c>
      <c r="AE215" s="11">
        <f t="shared" si="30"/>
        <v>27.85</v>
      </c>
      <c r="AF215" s="11">
        <f t="shared" si="31"/>
        <v>27.85</v>
      </c>
      <c r="AG215" s="11">
        <f>SUMIF('[1]Servicing Advances - Active'!A:A,[1]Distribution!A216,'[1]Servicing Advances - Active'!B:B)</f>
        <v>0</v>
      </c>
      <c r="AH215" s="2" t="str">
        <f>_xlfn.IFNA(VLOOKUP(A215,[1]Payoffs!A:AB,22,FALSE),"")</f>
        <v/>
      </c>
      <c r="AI215" s="11">
        <f>_xlfn.IFNA(VLOOKUP($A215,[1]Payoffs!$A:$AB,23,FALSE),0)</f>
        <v>0</v>
      </c>
      <c r="AJ215" s="11">
        <f>_xlfn.IFNA(VLOOKUP($A215,[1]Payoffs!$A:$AB,24,FALSE),0)</f>
        <v>0</v>
      </c>
      <c r="AK215" s="11">
        <f>ROUND(_xlfn.IFNA(VLOOKUP($A215,[1]Payoffs!$A:$AB,19,FALSE),0),2)</f>
        <v>0</v>
      </c>
      <c r="AL215" s="11">
        <v>0</v>
      </c>
      <c r="AM215" s="11">
        <f>IF(AB215&lt;&gt;0,Y215+AC215-AF215+O215-AE215+AI215+AJ215-AK215+P215+AL215,O215+AC215+AI215+AJ215-AK215+P215+AL215)+_xlfn.IFNA(VLOOKUP(A215,[1]Payoffs!A:AB,28,FALSE),0)-AG215</f>
        <v>1086.1100000000001</v>
      </c>
      <c r="AN215" s="13">
        <v>45453</v>
      </c>
      <c r="AO215" t="s">
        <v>47</v>
      </c>
      <c r="AP215" s="9">
        <v>0</v>
      </c>
      <c r="AQ215" s="3">
        <v>0</v>
      </c>
      <c r="AR215" s="3">
        <v>0</v>
      </c>
    </row>
    <row r="216" spans="1:44" x14ac:dyDescent="0.25">
      <c r="A216" s="1">
        <v>129503</v>
      </c>
      <c r="B216" s="2">
        <v>45229</v>
      </c>
      <c r="C216" t="s">
        <v>251</v>
      </c>
      <c r="D216" t="s">
        <v>71</v>
      </c>
      <c r="E216" s="3">
        <v>556000</v>
      </c>
      <c r="F216" s="3">
        <v>0</v>
      </c>
      <c r="G216" s="11">
        <v>0</v>
      </c>
      <c r="H216" s="2">
        <v>45014</v>
      </c>
      <c r="I216" s="2">
        <v>45056</v>
      </c>
      <c r="J216">
        <v>13</v>
      </c>
      <c r="K216" s="2">
        <v>45505</v>
      </c>
      <c r="L216" s="2">
        <v>45413</v>
      </c>
      <c r="M216" t="str">
        <f t="shared" si="24"/>
        <v>Yes</v>
      </c>
      <c r="N216">
        <f t="shared" si="25"/>
        <v>0</v>
      </c>
      <c r="O216" s="11">
        <v>4170</v>
      </c>
      <c r="P216" s="11">
        <f>SUMIF([1]Payoffs!A:A,[1]Distribution!A217,[1]Payoffs!AA:AA)</f>
        <v>0</v>
      </c>
      <c r="Q216" s="4" t="s">
        <v>59</v>
      </c>
      <c r="R216" s="5">
        <v>0.1045</v>
      </c>
      <c r="S216" s="5">
        <v>2.5000000000000001E-3</v>
      </c>
      <c r="T216" s="5">
        <v>2.5000000000000001E-3</v>
      </c>
      <c r="U216" s="6">
        <f t="shared" si="26"/>
        <v>9.9499999999999991E-2</v>
      </c>
      <c r="V216" s="9">
        <v>556000</v>
      </c>
      <c r="W216" s="12">
        <f>SUMIF('[1]Commitment Draws'!A:A,[1]Distribution!A217,'[1]Commitment Draws'!G:G)</f>
        <v>0</v>
      </c>
      <c r="X216" s="12">
        <f t="shared" si="27"/>
        <v>0</v>
      </c>
      <c r="Y216" s="12">
        <v>0</v>
      </c>
      <c r="Z216" s="12">
        <f t="shared" si="28"/>
        <v>0</v>
      </c>
      <c r="AA216" s="7">
        <v>0</v>
      </c>
      <c r="AB216" s="11">
        <f>SUMIF('[1]Transaction Detail'!$D:$D,[1]Distribution!A217,'[1]Transaction Detail'!$H:$H)</f>
        <v>0</v>
      </c>
      <c r="AC216" s="11">
        <f>SUMIF('[1]Transaction Detail'!$D:$D,[1]Distribution!A217,'[1]Transaction Detail'!$I:$I)</f>
        <v>0</v>
      </c>
      <c r="AD216" s="11">
        <f t="shared" si="29"/>
        <v>0</v>
      </c>
      <c r="AE216" s="11">
        <f t="shared" si="30"/>
        <v>0</v>
      </c>
      <c r="AF216" s="11">
        <f t="shared" si="31"/>
        <v>0</v>
      </c>
      <c r="AG216" s="11">
        <f>SUMIF('[1]Servicing Advances - Active'!A:A,[1]Distribution!A217,'[1]Servicing Advances - Active'!B:B)</f>
        <v>0</v>
      </c>
      <c r="AH216" s="2">
        <f>_xlfn.IFNA(VLOOKUP(A216,[1]Payoffs!A:AB,22,FALSE),"")</f>
        <v>45433</v>
      </c>
      <c r="AI216" s="11">
        <f>_xlfn.IFNA(VLOOKUP($A216,[1]Payoffs!$A:$AB,23,FALSE),0)</f>
        <v>556000</v>
      </c>
      <c r="AJ216" s="11">
        <f>_xlfn.IFNA(VLOOKUP($A216,[1]Payoffs!$A:$AB,24,FALSE),0)</f>
        <v>8231.1166666666668</v>
      </c>
      <c r="AK216" s="11">
        <f>ROUND(_xlfn.IFNA(VLOOKUP($A216,[1]Payoffs!$A:$AB,19,FALSE),0),2)</f>
        <v>393.83</v>
      </c>
      <c r="AL216" s="11">
        <v>0</v>
      </c>
      <c r="AM216" s="11">
        <f>IF(AB216&lt;&gt;0,Y216+AC216-AF216+O216-AE216+AI216+AJ216-AK216+P216+AL216,O216+AC216+AI216+AJ216-AK216+P216+AL216)+_xlfn.IFNA(VLOOKUP(A216,[1]Payoffs!A:AB,28,FALSE),0)-AG216</f>
        <v>568007.28666666674</v>
      </c>
      <c r="AN216" s="13" t="s">
        <v>52</v>
      </c>
      <c r="AO216" t="s">
        <v>53</v>
      </c>
      <c r="AP216" s="9">
        <v>0</v>
      </c>
      <c r="AQ216" s="3">
        <v>0</v>
      </c>
      <c r="AR216" s="3">
        <v>0</v>
      </c>
    </row>
    <row r="217" spans="1:44" x14ac:dyDescent="0.25">
      <c r="A217" s="1">
        <v>128872</v>
      </c>
      <c r="B217" s="2">
        <v>45229</v>
      </c>
      <c r="C217" t="s">
        <v>239</v>
      </c>
      <c r="D217" t="s">
        <v>65</v>
      </c>
      <c r="E217" s="3">
        <v>150080</v>
      </c>
      <c r="F217" s="3">
        <v>84150</v>
      </c>
      <c r="G217" s="11">
        <v>9900</v>
      </c>
      <c r="H217" s="2">
        <v>45016</v>
      </c>
      <c r="I217" s="2">
        <v>45056</v>
      </c>
      <c r="J217">
        <v>13</v>
      </c>
      <c r="K217" s="2">
        <v>45505</v>
      </c>
      <c r="L217" s="2">
        <v>45413</v>
      </c>
      <c r="M217" t="str">
        <f t="shared" si="24"/>
        <v>Yes</v>
      </c>
      <c r="N217">
        <f t="shared" si="25"/>
        <v>2</v>
      </c>
      <c r="O217" s="11">
        <v>0</v>
      </c>
      <c r="P217" s="11">
        <f>SUMIF([1]Payoffs!A:A,[1]Distribution!A218,[1]Payoffs!AA:AA)</f>
        <v>0</v>
      </c>
      <c r="R217" s="5">
        <v>0.11749999999999999</v>
      </c>
      <c r="S217" s="5">
        <v>2.5000000000000001E-3</v>
      </c>
      <c r="T217" s="5">
        <v>2.5000000000000001E-3</v>
      </c>
      <c r="U217" s="6">
        <f t="shared" si="26"/>
        <v>0.11249999999999999</v>
      </c>
      <c r="V217" s="9">
        <v>140180</v>
      </c>
      <c r="W217" s="12">
        <f>SUMIF('[1]Commitment Draws'!A:A,[1]Distribution!A218,'[1]Commitment Draws'!G:G)</f>
        <v>0</v>
      </c>
      <c r="X217" s="12">
        <f t="shared" si="27"/>
        <v>140180</v>
      </c>
      <c r="Y217" s="12">
        <v>1372.6</v>
      </c>
      <c r="Z217" s="12">
        <f t="shared" si="28"/>
        <v>1372.6</v>
      </c>
      <c r="AA217" s="7">
        <v>0</v>
      </c>
      <c r="AB217" s="11">
        <f>SUMIF('[1]Transaction Detail'!$D:$D,[1]Distribution!A218,'[1]Transaction Detail'!$H:$H)</f>
        <v>1372.6</v>
      </c>
      <c r="AC217" s="11">
        <f>SUMIF('[1]Transaction Detail'!$D:$D,[1]Distribution!A218,'[1]Transaction Detail'!$I:$I)</f>
        <v>0</v>
      </c>
      <c r="AD217" s="11">
        <f t="shared" si="29"/>
        <v>29.2</v>
      </c>
      <c r="AE217" s="11">
        <f t="shared" si="30"/>
        <v>29.2</v>
      </c>
      <c r="AF217" s="11">
        <f t="shared" si="31"/>
        <v>29.2</v>
      </c>
      <c r="AG217" s="11">
        <f>SUMIF('[1]Servicing Advances - Active'!A:A,[1]Distribution!A218,'[1]Servicing Advances - Active'!B:B)</f>
        <v>0</v>
      </c>
      <c r="AH217" s="2" t="str">
        <f>_xlfn.IFNA(VLOOKUP(A217,[1]Payoffs!A:AB,22,FALSE),"")</f>
        <v/>
      </c>
      <c r="AI217" s="11">
        <f>_xlfn.IFNA(VLOOKUP($A217,[1]Payoffs!$A:$AB,23,FALSE),0)</f>
        <v>0</v>
      </c>
      <c r="AJ217" s="11">
        <f>_xlfn.IFNA(VLOOKUP($A217,[1]Payoffs!$A:$AB,24,FALSE),0)</f>
        <v>0</v>
      </c>
      <c r="AK217" s="11">
        <f>ROUND(_xlfn.IFNA(VLOOKUP($A217,[1]Payoffs!$A:$AB,19,FALSE),0),2)</f>
        <v>0</v>
      </c>
      <c r="AL217" s="11">
        <v>0</v>
      </c>
      <c r="AM217" s="11">
        <f>IF(AB217&lt;&gt;0,Y217+AC217-AF217+O217-AE217+AI217+AJ217-AK217+P217+AL217,O217+AC217+AI217+AJ217-AK217+P217+AL217)+_xlfn.IFNA(VLOOKUP(A217,[1]Payoffs!A:AB,28,FALSE),0)-AG217</f>
        <v>1314.1999999999998</v>
      </c>
      <c r="AN217" s="13">
        <v>45453</v>
      </c>
      <c r="AO217" t="s">
        <v>47</v>
      </c>
      <c r="AP217" s="9">
        <v>0</v>
      </c>
      <c r="AQ217" s="3">
        <v>0</v>
      </c>
      <c r="AR217" s="3">
        <v>0</v>
      </c>
    </row>
    <row r="218" spans="1:44" x14ac:dyDescent="0.25">
      <c r="A218" s="1">
        <v>129298</v>
      </c>
      <c r="B218" s="2">
        <v>45229</v>
      </c>
      <c r="C218" t="s">
        <v>252</v>
      </c>
      <c r="D218" t="s">
        <v>65</v>
      </c>
      <c r="E218" s="3">
        <v>2152120</v>
      </c>
      <c r="F218" s="3">
        <v>651250</v>
      </c>
      <c r="G218" s="11">
        <v>250</v>
      </c>
      <c r="H218" s="2">
        <v>45016</v>
      </c>
      <c r="I218" s="2">
        <v>45056</v>
      </c>
      <c r="J218">
        <v>13</v>
      </c>
      <c r="K218" s="2">
        <v>45505</v>
      </c>
      <c r="L218" s="2">
        <v>45413</v>
      </c>
      <c r="M218" t="str">
        <f t="shared" si="24"/>
        <v>Yes</v>
      </c>
      <c r="N218">
        <f t="shared" si="25"/>
        <v>2</v>
      </c>
      <c r="O218" s="11">
        <v>0</v>
      </c>
      <c r="P218" s="11">
        <f>SUMIF([1]Payoffs!A:A,[1]Distribution!A219,[1]Payoffs!AA:AA)</f>
        <v>0</v>
      </c>
      <c r="Q218" s="4" t="s">
        <v>59</v>
      </c>
      <c r="R218" s="5">
        <v>9.5399999999999999E-2</v>
      </c>
      <c r="S218" s="5">
        <v>2.5000000000000001E-3</v>
      </c>
      <c r="T218" s="5">
        <v>2.5000000000000001E-3</v>
      </c>
      <c r="U218" s="6">
        <f t="shared" si="26"/>
        <v>9.0399999999999994E-2</v>
      </c>
      <c r="V218" s="9">
        <v>2151870</v>
      </c>
      <c r="W218" s="12">
        <f>SUMIF('[1]Commitment Draws'!A:A,[1]Distribution!A219,'[1]Commitment Draws'!G:G)</f>
        <v>0</v>
      </c>
      <c r="X218" s="12">
        <f t="shared" si="27"/>
        <v>2151870</v>
      </c>
      <c r="Y218" s="12">
        <v>17075.169999999998</v>
      </c>
      <c r="Z218" s="12">
        <f t="shared" si="28"/>
        <v>17075.169999999998</v>
      </c>
      <c r="AA218" s="7">
        <v>0</v>
      </c>
      <c r="AB218" s="11">
        <f>SUMIF('[1]Transaction Detail'!$D:$D,[1]Distribution!A219,'[1]Transaction Detail'!$H:$H)</f>
        <v>17075.169999999998</v>
      </c>
      <c r="AC218" s="11">
        <f>SUMIF('[1]Transaction Detail'!$D:$D,[1]Distribution!A219,'[1]Transaction Detail'!$I:$I)</f>
        <v>0</v>
      </c>
      <c r="AD218" s="11">
        <f t="shared" si="29"/>
        <v>447.46</v>
      </c>
      <c r="AE218" s="11">
        <f t="shared" si="30"/>
        <v>447.46</v>
      </c>
      <c r="AF218" s="11">
        <f t="shared" si="31"/>
        <v>447.46</v>
      </c>
      <c r="AG218" s="11">
        <f>SUMIF('[1]Servicing Advances - Active'!A:A,[1]Distribution!A219,'[1]Servicing Advances - Active'!B:B)</f>
        <v>0</v>
      </c>
      <c r="AH218" s="2" t="str">
        <f>_xlfn.IFNA(VLOOKUP(A218,[1]Payoffs!A:AB,22,FALSE),"")</f>
        <v/>
      </c>
      <c r="AI218" s="11">
        <f>_xlfn.IFNA(VLOOKUP($A218,[1]Payoffs!$A:$AB,23,FALSE),0)</f>
        <v>0</v>
      </c>
      <c r="AJ218" s="11">
        <f>_xlfn.IFNA(VLOOKUP($A218,[1]Payoffs!$A:$AB,24,FALSE),0)</f>
        <v>0</v>
      </c>
      <c r="AK218" s="11">
        <f>ROUND(_xlfn.IFNA(VLOOKUP($A218,[1]Payoffs!$A:$AB,19,FALSE),0),2)</f>
        <v>0</v>
      </c>
      <c r="AL218" s="11">
        <v>0</v>
      </c>
      <c r="AM218" s="11">
        <f>IF(AB218&lt;&gt;0,Y218+AC218-AF218+O218-AE218+AI218+AJ218-AK218+P218+AL218,O218+AC218+AI218+AJ218-AK218+P218+AL218)+_xlfn.IFNA(VLOOKUP(A218,[1]Payoffs!A:AB,28,FALSE),0)-AG218</f>
        <v>16180.25</v>
      </c>
      <c r="AN218" s="13">
        <v>45453</v>
      </c>
      <c r="AO218" t="s">
        <v>47</v>
      </c>
      <c r="AP218" s="9">
        <v>0</v>
      </c>
      <c r="AQ218" s="3">
        <v>0</v>
      </c>
      <c r="AR218" s="3">
        <v>0</v>
      </c>
    </row>
    <row r="219" spans="1:44" x14ac:dyDescent="0.25">
      <c r="A219" s="1">
        <v>128756</v>
      </c>
      <c r="B219" s="2">
        <v>45229</v>
      </c>
      <c r="C219" t="s">
        <v>248</v>
      </c>
      <c r="D219" t="s">
        <v>62</v>
      </c>
      <c r="E219" s="3">
        <v>860880</v>
      </c>
      <c r="F219" s="3">
        <v>224100</v>
      </c>
      <c r="G219" s="11">
        <v>10.75</v>
      </c>
      <c r="H219" s="2">
        <v>45015</v>
      </c>
      <c r="I219" s="2">
        <v>45056</v>
      </c>
      <c r="J219">
        <v>24</v>
      </c>
      <c r="K219" s="2">
        <v>45748</v>
      </c>
      <c r="L219" s="2">
        <v>45748</v>
      </c>
      <c r="M219" t="str">
        <f t="shared" si="24"/>
        <v>No</v>
      </c>
      <c r="N219">
        <f t="shared" si="25"/>
        <v>10</v>
      </c>
      <c r="O219" s="11">
        <v>0</v>
      </c>
      <c r="P219" s="11">
        <f>SUMIF([1]Payoffs!A:A,[1]Distribution!A220,[1]Payoffs!AA:AA)</f>
        <v>0</v>
      </c>
      <c r="R219" s="5">
        <v>9.9500000000000005E-2</v>
      </c>
      <c r="S219" s="5">
        <v>2.5000000000000001E-3</v>
      </c>
      <c r="T219" s="5">
        <v>2.5000000000000001E-3</v>
      </c>
      <c r="U219" s="6">
        <f t="shared" si="26"/>
        <v>9.4500000000000001E-2</v>
      </c>
      <c r="V219" s="9">
        <v>860869.25</v>
      </c>
      <c r="W219" s="12">
        <f>SUMIF('[1]Commitment Draws'!A:A,[1]Distribution!A220,'[1]Commitment Draws'!G:G)</f>
        <v>0</v>
      </c>
      <c r="X219" s="12">
        <f t="shared" si="27"/>
        <v>860869.25</v>
      </c>
      <c r="Y219" s="12">
        <v>7138.04</v>
      </c>
      <c r="Z219" s="12">
        <f t="shared" si="28"/>
        <v>7138.04</v>
      </c>
      <c r="AA219" s="7">
        <v>0</v>
      </c>
      <c r="AB219" s="11">
        <f>SUMIF('[1]Transaction Detail'!$D:$D,[1]Distribution!A220,'[1]Transaction Detail'!$H:$H)</f>
        <v>7138.04</v>
      </c>
      <c r="AC219" s="11">
        <f>SUMIF('[1]Transaction Detail'!$D:$D,[1]Distribution!A220,'[1]Transaction Detail'!$I:$I)</f>
        <v>0</v>
      </c>
      <c r="AD219" s="11">
        <f t="shared" si="29"/>
        <v>179.35</v>
      </c>
      <c r="AE219" s="11">
        <f t="shared" si="30"/>
        <v>179.35</v>
      </c>
      <c r="AF219" s="11">
        <f t="shared" si="31"/>
        <v>179.35</v>
      </c>
      <c r="AG219" s="11">
        <f>SUMIF('[1]Servicing Advances - Active'!A:A,[1]Distribution!A220,'[1]Servicing Advances - Active'!B:B)</f>
        <v>0</v>
      </c>
      <c r="AH219" s="2" t="str">
        <f>_xlfn.IFNA(VLOOKUP(A219,[1]Payoffs!A:AB,22,FALSE),"")</f>
        <v/>
      </c>
      <c r="AI219" s="11">
        <f>_xlfn.IFNA(VLOOKUP($A219,[1]Payoffs!$A:$AB,23,FALSE),0)</f>
        <v>0</v>
      </c>
      <c r="AJ219" s="11">
        <f>_xlfn.IFNA(VLOOKUP($A219,[1]Payoffs!$A:$AB,24,FALSE),0)</f>
        <v>0</v>
      </c>
      <c r="AK219" s="11">
        <f>ROUND(_xlfn.IFNA(VLOOKUP($A219,[1]Payoffs!$A:$AB,19,FALSE),0),2)</f>
        <v>0</v>
      </c>
      <c r="AL219" s="11">
        <v>0</v>
      </c>
      <c r="AM219" s="11">
        <f>IF(AB219&lt;&gt;0,Y219+AC219-AF219+O219-AE219+AI219+AJ219-AK219+P219+AL219,O219+AC219+AI219+AJ219-AK219+P219+AL219)+_xlfn.IFNA(VLOOKUP(A219,[1]Payoffs!A:AB,28,FALSE),0)-AG219</f>
        <v>6779.3399999999992</v>
      </c>
      <c r="AN219" s="13">
        <v>45453</v>
      </c>
      <c r="AO219" t="s">
        <v>47</v>
      </c>
      <c r="AP219" s="9">
        <v>0</v>
      </c>
      <c r="AQ219" s="3">
        <v>0</v>
      </c>
      <c r="AR219" s="3">
        <v>0</v>
      </c>
    </row>
    <row r="220" spans="1:44" x14ac:dyDescent="0.25">
      <c r="A220" s="1">
        <v>131843</v>
      </c>
      <c r="B220" s="2">
        <v>45229</v>
      </c>
      <c r="C220" t="s">
        <v>253</v>
      </c>
      <c r="D220" t="s">
        <v>99</v>
      </c>
      <c r="E220" s="3">
        <v>201500</v>
      </c>
      <c r="F220" s="3">
        <v>56444</v>
      </c>
      <c r="G220" s="11">
        <v>700</v>
      </c>
      <c r="H220" s="2">
        <v>45138</v>
      </c>
      <c r="I220" s="2">
        <v>45179</v>
      </c>
      <c r="J220">
        <v>13</v>
      </c>
      <c r="K220" s="2">
        <v>45536</v>
      </c>
      <c r="L220" s="2">
        <v>45536</v>
      </c>
      <c r="M220" t="str">
        <f t="shared" si="24"/>
        <v>No</v>
      </c>
      <c r="N220">
        <f t="shared" si="25"/>
        <v>3</v>
      </c>
      <c r="O220" s="11">
        <v>0</v>
      </c>
      <c r="P220" s="11">
        <f>SUMIF([1]Payoffs!A:A,[1]Distribution!A221,[1]Payoffs!AA:AA)</f>
        <v>0</v>
      </c>
      <c r="R220" s="5">
        <v>0.126</v>
      </c>
      <c r="S220" s="5">
        <v>2.5000000000000001E-3</v>
      </c>
      <c r="T220" s="5">
        <v>2.5000000000000001E-3</v>
      </c>
      <c r="U220" s="6">
        <f t="shared" si="26"/>
        <v>0.121</v>
      </c>
      <c r="V220" s="9">
        <v>201500</v>
      </c>
      <c r="W220" s="12">
        <f>SUMIF('[1]Commitment Draws'!A:A,[1]Distribution!A221,'[1]Commitment Draws'!G:G)</f>
        <v>0</v>
      </c>
      <c r="X220" s="12">
        <f t="shared" si="27"/>
        <v>201500</v>
      </c>
      <c r="Y220" s="12">
        <v>2115.75</v>
      </c>
      <c r="Z220" s="12">
        <f t="shared" si="28"/>
        <v>2115.75</v>
      </c>
      <c r="AA220" s="7">
        <v>0</v>
      </c>
      <c r="AB220" s="11">
        <f>SUMIF('[1]Transaction Detail'!$D:$D,[1]Distribution!A221,'[1]Transaction Detail'!$H:$H)</f>
        <v>2115.75</v>
      </c>
      <c r="AC220" s="11">
        <f>SUMIF('[1]Transaction Detail'!$D:$D,[1]Distribution!A221,'[1]Transaction Detail'!$I:$I)</f>
        <v>0</v>
      </c>
      <c r="AD220" s="11">
        <f t="shared" si="29"/>
        <v>41.98</v>
      </c>
      <c r="AE220" s="11">
        <f t="shared" si="30"/>
        <v>41.98</v>
      </c>
      <c r="AF220" s="11">
        <f t="shared" si="31"/>
        <v>41.98</v>
      </c>
      <c r="AG220" s="11">
        <f>SUMIF('[1]Servicing Advances - Active'!A:A,[1]Distribution!A221,'[1]Servicing Advances - Active'!B:B)</f>
        <v>0</v>
      </c>
      <c r="AH220" s="2" t="str">
        <f>_xlfn.IFNA(VLOOKUP(A220,[1]Payoffs!A:AB,22,FALSE),"")</f>
        <v/>
      </c>
      <c r="AI220" s="11">
        <f>_xlfn.IFNA(VLOOKUP($A220,[1]Payoffs!$A:$AB,23,FALSE),0)</f>
        <v>0</v>
      </c>
      <c r="AJ220" s="11">
        <f>_xlfn.IFNA(VLOOKUP($A220,[1]Payoffs!$A:$AB,24,FALSE),0)</f>
        <v>0</v>
      </c>
      <c r="AK220" s="11">
        <f>ROUND(_xlfn.IFNA(VLOOKUP($A220,[1]Payoffs!$A:$AB,19,FALSE),0),2)</f>
        <v>0</v>
      </c>
      <c r="AL220" s="11">
        <v>0</v>
      </c>
      <c r="AM220" s="11">
        <f>IF(AB220&lt;&gt;0,Y220+AC220-AF220+O220-AE220+AI220+AJ220-AK220+P220+AL220,O220+AC220+AI220+AJ220-AK220+P220+AL220)+_xlfn.IFNA(VLOOKUP(A220,[1]Payoffs!A:AB,28,FALSE),0)-AG220</f>
        <v>2031.79</v>
      </c>
      <c r="AN220" s="13">
        <v>45453</v>
      </c>
      <c r="AO220" t="s">
        <v>47</v>
      </c>
      <c r="AP220" s="9">
        <v>0</v>
      </c>
      <c r="AQ220" s="3">
        <v>0</v>
      </c>
      <c r="AR220" s="3">
        <v>0</v>
      </c>
    </row>
    <row r="221" spans="1:44" x14ac:dyDescent="0.25">
      <c r="A221" s="1">
        <v>130894</v>
      </c>
      <c r="B221" s="2">
        <v>45229</v>
      </c>
      <c r="C221" t="s">
        <v>254</v>
      </c>
      <c r="D221" t="s">
        <v>62</v>
      </c>
      <c r="E221" s="3">
        <v>2944147</v>
      </c>
      <c r="F221" s="3">
        <v>351475</v>
      </c>
      <c r="G221" s="11">
        <v>154500</v>
      </c>
      <c r="H221" s="2">
        <v>45106</v>
      </c>
      <c r="I221" s="2">
        <v>45179</v>
      </c>
      <c r="J221">
        <v>24</v>
      </c>
      <c r="K221" s="2">
        <v>45839</v>
      </c>
      <c r="L221" s="2">
        <v>45839</v>
      </c>
      <c r="M221" t="str">
        <f t="shared" si="24"/>
        <v>No</v>
      </c>
      <c r="N221">
        <f t="shared" si="25"/>
        <v>13</v>
      </c>
      <c r="O221" s="11">
        <v>0</v>
      </c>
      <c r="P221" s="11">
        <f>SUMIF([1]Payoffs!A:A,[1]Distribution!A222,[1]Payoffs!AA:AA)</f>
        <v>0</v>
      </c>
      <c r="R221" s="5">
        <v>9.9510000000000001E-2</v>
      </c>
      <c r="S221" s="5">
        <v>2.5000000000000001E-3</v>
      </c>
      <c r="T221" s="5">
        <v>2.5000000000000001E-3</v>
      </c>
      <c r="U221" s="6">
        <f t="shared" si="26"/>
        <v>9.4509999999999997E-2</v>
      </c>
      <c r="V221" s="9">
        <v>2789647</v>
      </c>
      <c r="W221" s="12">
        <f>SUMIF('[1]Commitment Draws'!A:A,[1]Distribution!A222,'[1]Commitment Draws'!G:G)</f>
        <v>0</v>
      </c>
      <c r="X221" s="12">
        <f t="shared" si="27"/>
        <v>2789647</v>
      </c>
      <c r="Y221" s="12">
        <v>23133.15</v>
      </c>
      <c r="Z221" s="12">
        <f t="shared" si="28"/>
        <v>23133.15</v>
      </c>
      <c r="AA221" s="7">
        <v>0</v>
      </c>
      <c r="AB221" s="11">
        <f>SUMIF('[1]Transaction Detail'!$D:$D,[1]Distribution!A222,'[1]Transaction Detail'!$H:$H)</f>
        <v>23133.15</v>
      </c>
      <c r="AC221" s="11">
        <f>SUMIF('[1]Transaction Detail'!$D:$D,[1]Distribution!A222,'[1]Transaction Detail'!$I:$I)</f>
        <v>0</v>
      </c>
      <c r="AD221" s="11">
        <f t="shared" si="29"/>
        <v>581.17999999999995</v>
      </c>
      <c r="AE221" s="11">
        <f t="shared" si="30"/>
        <v>581.17999999999995</v>
      </c>
      <c r="AF221" s="11">
        <f t="shared" si="31"/>
        <v>581.17999999999995</v>
      </c>
      <c r="AG221" s="11">
        <f>SUMIF('[1]Servicing Advances - Active'!A:A,[1]Distribution!A222,'[1]Servicing Advances - Active'!B:B)</f>
        <v>0</v>
      </c>
      <c r="AH221" s="2" t="str">
        <f>_xlfn.IFNA(VLOOKUP(A221,[1]Payoffs!A:AB,22,FALSE),"")</f>
        <v/>
      </c>
      <c r="AI221" s="11">
        <f>_xlfn.IFNA(VLOOKUP($A221,[1]Payoffs!$A:$AB,23,FALSE),0)</f>
        <v>0</v>
      </c>
      <c r="AJ221" s="11">
        <f>_xlfn.IFNA(VLOOKUP($A221,[1]Payoffs!$A:$AB,24,FALSE),0)</f>
        <v>0</v>
      </c>
      <c r="AK221" s="11">
        <f>ROUND(_xlfn.IFNA(VLOOKUP($A221,[1]Payoffs!$A:$AB,19,FALSE),0),2)</f>
        <v>0</v>
      </c>
      <c r="AL221" s="11">
        <v>0</v>
      </c>
      <c r="AM221" s="11">
        <f>IF(AB221&lt;&gt;0,Y221+AC221-AF221+O221-AE221+AI221+AJ221-AK221+P221+AL221,O221+AC221+AI221+AJ221-AK221+P221+AL221)+_xlfn.IFNA(VLOOKUP(A221,[1]Payoffs!A:AB,28,FALSE),0)-AG221</f>
        <v>21970.79</v>
      </c>
      <c r="AN221" s="13">
        <v>45453</v>
      </c>
      <c r="AO221" t="s">
        <v>47</v>
      </c>
      <c r="AP221" s="9">
        <v>0</v>
      </c>
      <c r="AQ221" s="3">
        <v>0</v>
      </c>
      <c r="AR221" s="3">
        <v>0</v>
      </c>
    </row>
    <row r="222" spans="1:44" x14ac:dyDescent="0.25">
      <c r="A222" s="1">
        <v>130452</v>
      </c>
      <c r="B222" s="2">
        <v>45229</v>
      </c>
      <c r="C222" t="s">
        <v>255</v>
      </c>
      <c r="D222" t="s">
        <v>62</v>
      </c>
      <c r="E222" s="3">
        <v>5128743</v>
      </c>
      <c r="F222" s="3">
        <v>271783</v>
      </c>
      <c r="G222" s="11">
        <v>0</v>
      </c>
      <c r="H222" s="2">
        <v>45138</v>
      </c>
      <c r="I222" s="2">
        <v>45179</v>
      </c>
      <c r="J222">
        <v>24</v>
      </c>
      <c r="K222" s="2">
        <v>45870</v>
      </c>
      <c r="L222" s="2">
        <v>45870</v>
      </c>
      <c r="M222" t="str">
        <f t="shared" si="24"/>
        <v>No</v>
      </c>
      <c r="N222">
        <f t="shared" si="25"/>
        <v>0</v>
      </c>
      <c r="O222" s="11">
        <v>0</v>
      </c>
      <c r="P222" s="11">
        <f>SUMIF([1]Payoffs!A:A,[1]Distribution!A223,[1]Payoffs!AA:AA)</f>
        <v>0</v>
      </c>
      <c r="R222" s="5">
        <v>0.10272000000000001</v>
      </c>
      <c r="S222" s="5">
        <v>2.5000000000000001E-3</v>
      </c>
      <c r="T222" s="5">
        <v>2.5000000000000001E-3</v>
      </c>
      <c r="U222" s="6">
        <f t="shared" si="26"/>
        <v>9.7720000000000001E-2</v>
      </c>
      <c r="V222" s="9">
        <v>4970315.08</v>
      </c>
      <c r="W222" s="12">
        <f>SUMIF('[1]Commitment Draws'!A:A,[1]Distribution!A223,'[1]Commitment Draws'!G:G)</f>
        <v>0</v>
      </c>
      <c r="X222" s="12">
        <f t="shared" si="27"/>
        <v>0</v>
      </c>
      <c r="Y222" s="12">
        <v>42545.9</v>
      </c>
      <c r="Z222" s="12">
        <f t="shared" si="28"/>
        <v>42545.9</v>
      </c>
      <c r="AA222" s="7">
        <v>0</v>
      </c>
      <c r="AB222" s="11">
        <f>SUMIF('[1]Transaction Detail'!$D:$D,[1]Distribution!A223,'[1]Transaction Detail'!$H:$H)</f>
        <v>42545.9</v>
      </c>
      <c r="AC222" s="11">
        <f>SUMIF('[1]Transaction Detail'!$D:$D,[1]Distribution!A223,'[1]Transaction Detail'!$I:$I)</f>
        <v>0</v>
      </c>
      <c r="AD222" s="11">
        <f t="shared" si="29"/>
        <v>1035.48</v>
      </c>
      <c r="AE222" s="11">
        <f t="shared" si="30"/>
        <v>1035.48</v>
      </c>
      <c r="AF222" s="11">
        <f t="shared" si="31"/>
        <v>1035.48</v>
      </c>
      <c r="AG222" s="11">
        <f>SUMIF('[1]Servicing Advances - Active'!A:A,[1]Distribution!A223,'[1]Servicing Advances - Active'!B:B)</f>
        <v>0</v>
      </c>
      <c r="AH222" s="2">
        <f>_xlfn.IFNA(VLOOKUP(A222,[1]Payoffs!A:AB,22,FALSE),"")</f>
        <v>45429</v>
      </c>
      <c r="AI222" s="11">
        <f>_xlfn.IFNA(VLOOKUP($A222,[1]Payoffs!$A:$AB,23,FALSE),0)</f>
        <v>4970315.08</v>
      </c>
      <c r="AJ222" s="11">
        <f>_xlfn.IFNA(VLOOKUP($A222,[1]Payoffs!$A:$AB,24,FALSE),0)</f>
        <v>24109.341681386672</v>
      </c>
      <c r="AK222" s="11">
        <f>ROUND(_xlfn.IFNA(VLOOKUP($A222,[1]Payoffs!$A:$AB,19,FALSE),0),2)</f>
        <v>1173.55</v>
      </c>
      <c r="AL222" s="11">
        <v>0</v>
      </c>
      <c r="AM222" s="11">
        <f>IF(AB222&lt;&gt;0,Y222+AC222-AF222+O222-AE222+AI222+AJ222-AK222+P222+AL222,O222+AC222+AI222+AJ222-AK222+P222+AL222)+_xlfn.IFNA(VLOOKUP(A222,[1]Payoffs!A:AB,28,FALSE),0)-AG222</f>
        <v>5037680.9241479784</v>
      </c>
      <c r="AN222" s="13" t="s">
        <v>52</v>
      </c>
      <c r="AO222" t="s">
        <v>53</v>
      </c>
      <c r="AP222" s="9">
        <v>0</v>
      </c>
      <c r="AQ222" s="3">
        <v>0</v>
      </c>
      <c r="AR222" s="3">
        <v>0</v>
      </c>
    </row>
    <row r="223" spans="1:44" x14ac:dyDescent="0.25">
      <c r="A223" s="1">
        <v>128097</v>
      </c>
      <c r="B223" s="2">
        <v>45247</v>
      </c>
      <c r="C223" t="s">
        <v>256</v>
      </c>
      <c r="D223" t="s">
        <v>65</v>
      </c>
      <c r="E223" s="3">
        <v>117000</v>
      </c>
      <c r="F223" s="3">
        <v>36000</v>
      </c>
      <c r="G223" s="11">
        <v>0</v>
      </c>
      <c r="H223" s="2">
        <v>44952</v>
      </c>
      <c r="I223" s="2">
        <v>45056</v>
      </c>
      <c r="J223">
        <v>13</v>
      </c>
      <c r="K223" s="2">
        <v>45444</v>
      </c>
      <c r="L223" s="2">
        <v>45352</v>
      </c>
      <c r="M223" t="str">
        <f t="shared" si="24"/>
        <v>Yes</v>
      </c>
      <c r="N223">
        <f t="shared" si="25"/>
        <v>0</v>
      </c>
      <c r="O223" s="11">
        <v>0</v>
      </c>
      <c r="P223" s="11">
        <f>SUMIF([1]Payoffs!A:A,[1]Distribution!A224,[1]Payoffs!AA:AA)</f>
        <v>0</v>
      </c>
      <c r="R223" s="5">
        <v>8.5400000000000004E-2</v>
      </c>
      <c r="S223" s="5">
        <v>2.5000000000000001E-3</v>
      </c>
      <c r="T223" s="5">
        <v>2.5000000000000001E-3</v>
      </c>
      <c r="U223" s="6">
        <f t="shared" si="26"/>
        <v>8.0399999999999999E-2</v>
      </c>
      <c r="V223" s="9">
        <v>117000</v>
      </c>
      <c r="W223" s="12">
        <f>SUMIF('[1]Commitment Draws'!A:A,[1]Distribution!A224,'[1]Commitment Draws'!G:G)</f>
        <v>0</v>
      </c>
      <c r="X223" s="12">
        <f t="shared" si="27"/>
        <v>0</v>
      </c>
      <c r="Y223" s="12">
        <v>832.65</v>
      </c>
      <c r="Z223" s="12">
        <f t="shared" si="28"/>
        <v>832.65</v>
      </c>
      <c r="AA223" s="7">
        <v>0</v>
      </c>
      <c r="AB223" s="11">
        <f>SUMIF('[1]Transaction Detail'!$D:$D,[1]Distribution!A224,'[1]Transaction Detail'!$H:$H)</f>
        <v>832.65</v>
      </c>
      <c r="AC223" s="11">
        <f>SUMIF('[1]Transaction Detail'!$D:$D,[1]Distribution!A224,'[1]Transaction Detail'!$I:$I)</f>
        <v>0</v>
      </c>
      <c r="AD223" s="11">
        <f t="shared" si="29"/>
        <v>24.38</v>
      </c>
      <c r="AE223" s="11">
        <f t="shared" si="30"/>
        <v>24.38</v>
      </c>
      <c r="AF223" s="11">
        <f t="shared" si="31"/>
        <v>24.38</v>
      </c>
      <c r="AG223" s="11">
        <f>SUMIF('[1]Servicing Advances - Active'!A:A,[1]Distribution!A224,'[1]Servicing Advances - Active'!B:B)</f>
        <v>-1143</v>
      </c>
      <c r="AH223" s="2">
        <f>_xlfn.IFNA(VLOOKUP(A223,[1]Payoffs!A:AB,22,FALSE),"")</f>
        <v>45421</v>
      </c>
      <c r="AI223" s="11">
        <f>_xlfn.IFNA(VLOOKUP($A223,[1]Payoffs!$A:$AB,23,FALSE),0)</f>
        <v>117000</v>
      </c>
      <c r="AJ223" s="11">
        <f>_xlfn.IFNA(VLOOKUP($A223,[1]Payoffs!$A:$AB,24,FALSE),0)</f>
        <v>249.79499999999999</v>
      </c>
      <c r="AK223" s="11">
        <f>ROUND(_xlfn.IFNA(VLOOKUP($A223,[1]Payoffs!$A:$AB,19,FALSE),0),2)</f>
        <v>14.63</v>
      </c>
      <c r="AL223" s="11">
        <v>0</v>
      </c>
      <c r="AM223" s="11">
        <f>IF(AB223&lt;&gt;0,Y223+AC223-AF223+O223-AE223+AI223+AJ223-AK223+P223+AL223,O223+AC223+AI223+AJ223-AK223+P223+AL223)+_xlfn.IFNA(VLOOKUP(A223,[1]Payoffs!A:AB,28,FALSE),0)-AG223</f>
        <v>119162.05499999999</v>
      </c>
      <c r="AN223" s="13" t="s">
        <v>52</v>
      </c>
      <c r="AO223" t="s">
        <v>53</v>
      </c>
      <c r="AP223" s="9">
        <v>0</v>
      </c>
      <c r="AQ223" s="3">
        <v>0</v>
      </c>
      <c r="AR223" s="3">
        <v>0</v>
      </c>
    </row>
    <row r="224" spans="1:44" x14ac:dyDescent="0.25">
      <c r="A224" s="14">
        <v>128567</v>
      </c>
      <c r="B224" s="2">
        <v>45247</v>
      </c>
      <c r="C224" t="s">
        <v>257</v>
      </c>
      <c r="D224" t="s">
        <v>65</v>
      </c>
      <c r="E224" s="3">
        <v>259000</v>
      </c>
      <c r="F224" s="3">
        <v>100000</v>
      </c>
      <c r="G224" s="11">
        <v>0</v>
      </c>
      <c r="H224" s="2">
        <v>44981</v>
      </c>
      <c r="I224" s="2">
        <v>45056</v>
      </c>
      <c r="J224">
        <v>13</v>
      </c>
      <c r="K224" s="2">
        <v>45474</v>
      </c>
      <c r="L224" s="2">
        <v>45383</v>
      </c>
      <c r="M224" t="str">
        <f t="shared" si="24"/>
        <v>Yes</v>
      </c>
      <c r="N224">
        <f t="shared" si="25"/>
        <v>2</v>
      </c>
      <c r="O224" s="11">
        <v>0</v>
      </c>
      <c r="P224" s="11">
        <f>SUMIF([1]Payoffs!A:A,[1]Distribution!A225,[1]Payoffs!AA:AA)</f>
        <v>0</v>
      </c>
      <c r="R224" s="5">
        <v>8.8900000000000007E-2</v>
      </c>
      <c r="S224" s="5">
        <v>2.5000000000000001E-3</v>
      </c>
      <c r="T224" s="5">
        <v>2.5000000000000001E-3</v>
      </c>
      <c r="U224" s="6">
        <f t="shared" si="26"/>
        <v>8.3900000000000002E-2</v>
      </c>
      <c r="V224" s="9">
        <v>259000</v>
      </c>
      <c r="W224" s="12">
        <f>SUMIF('[1]Commitment Draws'!A:A,[1]Distribution!A225,'[1]Commitment Draws'!G:G)</f>
        <v>0</v>
      </c>
      <c r="X224" s="12">
        <f t="shared" si="27"/>
        <v>259000</v>
      </c>
      <c r="Y224" s="12">
        <v>0</v>
      </c>
      <c r="Z224" s="12">
        <f t="shared" si="28"/>
        <v>0</v>
      </c>
      <c r="AA224" s="7">
        <v>0</v>
      </c>
      <c r="AB224" s="11">
        <f>SUMIF('[1]Transaction Detail'!$D:$D,[1]Distribution!A225,'[1]Transaction Detail'!$H:$H)</f>
        <v>0</v>
      </c>
      <c r="AC224" s="11">
        <f>SUMIF('[1]Transaction Detail'!$D:$D,[1]Distribution!A225,'[1]Transaction Detail'!$I:$I)</f>
        <v>0</v>
      </c>
      <c r="AD224" s="11">
        <f t="shared" si="29"/>
        <v>0</v>
      </c>
      <c r="AE224" s="11">
        <f t="shared" si="30"/>
        <v>0</v>
      </c>
      <c r="AF224" s="11">
        <f t="shared" si="31"/>
        <v>0</v>
      </c>
      <c r="AG224" s="11">
        <f>SUMIF('[1]Servicing Advances - Active'!A:A,[1]Distribution!A225,'[1]Servicing Advances - Active'!B:B)</f>
        <v>101.51000000000022</v>
      </c>
      <c r="AH224" s="2" t="str">
        <f>_xlfn.IFNA(VLOOKUP(A224,[1]Payoffs!A:AB,22,FALSE),"")</f>
        <v/>
      </c>
      <c r="AI224" s="11">
        <f>_xlfn.IFNA(VLOOKUP($A224,[1]Payoffs!$A:$AB,23,FALSE),0)</f>
        <v>0</v>
      </c>
      <c r="AJ224" s="11">
        <f>_xlfn.IFNA(VLOOKUP($A224,[1]Payoffs!$A:$AB,24,FALSE),0)</f>
        <v>0</v>
      </c>
      <c r="AK224" s="11">
        <f>ROUND(_xlfn.IFNA(VLOOKUP($A224,[1]Payoffs!$A:$AB,19,FALSE),0),2)</f>
        <v>0</v>
      </c>
      <c r="AL224" s="11">
        <v>0</v>
      </c>
      <c r="AM224" s="11">
        <f>IF(AB224&lt;&gt;0,Y224+AC224-AF224+O224-AE224+AI224+AJ224-AK224+P224+AL224,O224+AC224+AI224+AJ224-AK224+P224+AL224)+_xlfn.IFNA(VLOOKUP(A224,[1]Payoffs!A:AB,28,FALSE),0)-AG224</f>
        <v>-101.51000000000022</v>
      </c>
      <c r="AN224" s="13">
        <v>45422</v>
      </c>
      <c r="AO224" t="s">
        <v>47</v>
      </c>
      <c r="AP224" s="9">
        <v>0</v>
      </c>
      <c r="AQ224" s="3">
        <v>0</v>
      </c>
      <c r="AR224" s="3">
        <v>0</v>
      </c>
    </row>
    <row r="225" spans="1:44" x14ac:dyDescent="0.25">
      <c r="A225" s="1">
        <v>129960</v>
      </c>
      <c r="B225" s="2">
        <v>45247</v>
      </c>
      <c r="C225" t="s">
        <v>258</v>
      </c>
      <c r="D225" t="s">
        <v>65</v>
      </c>
      <c r="E225" s="3">
        <v>396750</v>
      </c>
      <c r="F225" s="3">
        <v>45400</v>
      </c>
      <c r="G225" s="11">
        <v>1000</v>
      </c>
      <c r="H225" s="2">
        <v>45044</v>
      </c>
      <c r="I225" s="2">
        <v>45087</v>
      </c>
      <c r="J225">
        <v>13</v>
      </c>
      <c r="K225" s="2">
        <v>45536</v>
      </c>
      <c r="L225" s="2">
        <v>45444</v>
      </c>
      <c r="M225" t="str">
        <f t="shared" si="24"/>
        <v>Yes</v>
      </c>
      <c r="N225">
        <f t="shared" si="25"/>
        <v>3</v>
      </c>
      <c r="O225" s="11">
        <v>0</v>
      </c>
      <c r="P225" s="11">
        <f>SUMIF([1]Payoffs!A:A,[1]Distribution!A226,[1]Payoffs!AA:AA)</f>
        <v>0</v>
      </c>
      <c r="Q225" s="4" t="s">
        <v>59</v>
      </c>
      <c r="R225" s="5">
        <v>8.5000000000000006E-2</v>
      </c>
      <c r="S225" s="5">
        <v>2.5000000000000001E-3</v>
      </c>
      <c r="T225" s="5">
        <v>2.5000000000000001E-3</v>
      </c>
      <c r="U225" s="6">
        <f t="shared" si="26"/>
        <v>0.08</v>
      </c>
      <c r="V225" s="9">
        <v>395750</v>
      </c>
      <c r="W225" s="12">
        <f>SUMIF('[1]Commitment Draws'!A:A,[1]Distribution!A226,'[1]Commitment Draws'!G:G)</f>
        <v>0</v>
      </c>
      <c r="X225" s="12">
        <f t="shared" si="27"/>
        <v>395750</v>
      </c>
      <c r="Y225" s="12">
        <v>2803.23</v>
      </c>
      <c r="Z225" s="12">
        <f t="shared" si="28"/>
        <v>2803.23</v>
      </c>
      <c r="AA225" s="7">
        <v>0</v>
      </c>
      <c r="AB225" s="11">
        <f>SUMIF('[1]Transaction Detail'!$D:$D,[1]Distribution!A226,'[1]Transaction Detail'!$H:$H)</f>
        <v>2803.23</v>
      </c>
      <c r="AC225" s="11">
        <f>SUMIF('[1]Transaction Detail'!$D:$D,[1]Distribution!A226,'[1]Transaction Detail'!$I:$I)</f>
        <v>0</v>
      </c>
      <c r="AD225" s="11">
        <f t="shared" si="29"/>
        <v>82.45</v>
      </c>
      <c r="AE225" s="11">
        <f t="shared" si="30"/>
        <v>82.45</v>
      </c>
      <c r="AF225" s="11">
        <f t="shared" si="31"/>
        <v>82.45</v>
      </c>
      <c r="AG225" s="11">
        <f>SUMIF('[1]Servicing Advances - Active'!A:A,[1]Distribution!A226,'[1]Servicing Advances - Active'!B:B)</f>
        <v>0</v>
      </c>
      <c r="AH225" s="2" t="str">
        <f>_xlfn.IFNA(VLOOKUP(A225,[1]Payoffs!A:AB,22,FALSE),"")</f>
        <v/>
      </c>
      <c r="AI225" s="11">
        <f>_xlfn.IFNA(VLOOKUP($A225,[1]Payoffs!$A:$AB,23,FALSE),0)</f>
        <v>0</v>
      </c>
      <c r="AJ225" s="11">
        <f>_xlfn.IFNA(VLOOKUP($A225,[1]Payoffs!$A:$AB,24,FALSE),0)</f>
        <v>0</v>
      </c>
      <c r="AK225" s="11">
        <f>ROUND(_xlfn.IFNA(VLOOKUP($A225,[1]Payoffs!$A:$AB,19,FALSE),0),2)</f>
        <v>0</v>
      </c>
      <c r="AL225" s="11">
        <v>0</v>
      </c>
      <c r="AM225" s="11">
        <f>IF(AB225&lt;&gt;0,Y225+AC225-AF225+O225-AE225+AI225+AJ225-AK225+P225+AL225,O225+AC225+AI225+AJ225-AK225+P225+AL225)+_xlfn.IFNA(VLOOKUP(A225,[1]Payoffs!A:AB,28,FALSE),0)-AG225</f>
        <v>2638.3300000000004</v>
      </c>
      <c r="AN225" s="13">
        <v>45453</v>
      </c>
      <c r="AO225" t="s">
        <v>47</v>
      </c>
      <c r="AP225" s="9">
        <v>0</v>
      </c>
      <c r="AQ225" s="3">
        <v>0</v>
      </c>
      <c r="AR225" s="3">
        <v>0</v>
      </c>
    </row>
    <row r="226" spans="1:44" x14ac:dyDescent="0.25">
      <c r="A226" s="1">
        <v>129775</v>
      </c>
      <c r="B226" s="2">
        <v>45247</v>
      </c>
      <c r="C226" t="s">
        <v>259</v>
      </c>
      <c r="D226" t="s">
        <v>65</v>
      </c>
      <c r="E226" s="3">
        <v>235800</v>
      </c>
      <c r="F226" s="3">
        <v>77000</v>
      </c>
      <c r="G226" s="11">
        <v>0</v>
      </c>
      <c r="H226" s="2">
        <v>45037</v>
      </c>
      <c r="I226" s="2">
        <v>45087</v>
      </c>
      <c r="J226">
        <v>13</v>
      </c>
      <c r="K226" s="2">
        <v>45444</v>
      </c>
      <c r="L226" s="2">
        <v>45444</v>
      </c>
      <c r="M226" t="str">
        <f t="shared" si="24"/>
        <v>No</v>
      </c>
      <c r="N226">
        <f t="shared" si="25"/>
        <v>0</v>
      </c>
      <c r="O226" s="11">
        <v>0</v>
      </c>
      <c r="P226" s="11">
        <f>SUMIF([1]Payoffs!A:A,[1]Distribution!A227,[1]Payoffs!AA:AA)</f>
        <v>0</v>
      </c>
      <c r="R226" s="5">
        <v>8.7900000000000006E-2</v>
      </c>
      <c r="S226" s="5">
        <v>2.5000000000000001E-3</v>
      </c>
      <c r="T226" s="5">
        <v>2.5000000000000001E-3</v>
      </c>
      <c r="U226" s="6">
        <f t="shared" si="26"/>
        <v>8.2900000000000001E-2</v>
      </c>
      <c r="V226" s="9">
        <v>235800</v>
      </c>
      <c r="W226" s="12">
        <f>SUMIF('[1]Commitment Draws'!A:A,[1]Distribution!A227,'[1]Commitment Draws'!G:G)</f>
        <v>0</v>
      </c>
      <c r="X226" s="12">
        <f t="shared" si="27"/>
        <v>0</v>
      </c>
      <c r="Y226" s="12">
        <v>0</v>
      </c>
      <c r="Z226" s="12">
        <f t="shared" si="28"/>
        <v>0</v>
      </c>
      <c r="AA226" s="7">
        <v>0</v>
      </c>
      <c r="AB226" s="11">
        <f>SUMIF('[1]Transaction Detail'!$D:$D,[1]Distribution!A227,'[1]Transaction Detail'!$H:$H)</f>
        <v>0</v>
      </c>
      <c r="AC226" s="11">
        <f>SUMIF('[1]Transaction Detail'!$D:$D,[1]Distribution!A227,'[1]Transaction Detail'!$I:$I)</f>
        <v>0</v>
      </c>
      <c r="AD226" s="11">
        <f t="shared" si="29"/>
        <v>0</v>
      </c>
      <c r="AE226" s="11">
        <f t="shared" si="30"/>
        <v>0</v>
      </c>
      <c r="AF226" s="11">
        <f t="shared" si="31"/>
        <v>0</v>
      </c>
      <c r="AG226" s="11">
        <f>SUMIF('[1]Servicing Advances - Active'!A:A,[1]Distribution!A227,'[1]Servicing Advances - Active'!B:B)</f>
        <v>-2264</v>
      </c>
      <c r="AH226" s="2">
        <f>_xlfn.IFNA(VLOOKUP(A226,[1]Payoffs!A:AB,22,FALSE),"")</f>
        <v>45415</v>
      </c>
      <c r="AI226" s="11">
        <f>_xlfn.IFNA(VLOOKUP($A226,[1]Payoffs!$A:$AB,23,FALSE),0)</f>
        <v>235800</v>
      </c>
      <c r="AJ226" s="11">
        <f>_xlfn.IFNA(VLOOKUP($A226,[1]Payoffs!$A:$AB,24,FALSE),0)</f>
        <v>1899.9585</v>
      </c>
      <c r="AK226" s="11">
        <f>ROUND(_xlfn.IFNA(VLOOKUP($A226,[1]Payoffs!$A:$AB,19,FALSE),0),2)</f>
        <v>108.08</v>
      </c>
      <c r="AL226" s="11">
        <v>0</v>
      </c>
      <c r="AM226" s="11">
        <f>IF(AB226&lt;&gt;0,Y226+AC226-AF226+O226-AE226+AI226+AJ226-AK226+P226+AL226,O226+AC226+AI226+AJ226-AK226+P226+AL226)+_xlfn.IFNA(VLOOKUP(A226,[1]Payoffs!A:AB,28,FALSE),0)-AG226</f>
        <v>239855.87850000002</v>
      </c>
      <c r="AN226" s="13" t="s">
        <v>52</v>
      </c>
      <c r="AO226" t="s">
        <v>53</v>
      </c>
      <c r="AP226" s="9">
        <v>0</v>
      </c>
      <c r="AQ226" s="3">
        <v>0</v>
      </c>
      <c r="AR226" s="3">
        <v>0</v>
      </c>
    </row>
    <row r="227" spans="1:44" x14ac:dyDescent="0.25">
      <c r="A227" s="1">
        <v>130148</v>
      </c>
      <c r="B227" s="2">
        <v>45247</v>
      </c>
      <c r="C227" t="s">
        <v>260</v>
      </c>
      <c r="D227" t="s">
        <v>65</v>
      </c>
      <c r="E227" s="3">
        <v>118080</v>
      </c>
      <c r="F227" s="3">
        <v>11200</v>
      </c>
      <c r="G227" s="11">
        <v>0</v>
      </c>
      <c r="H227" s="2">
        <v>45047</v>
      </c>
      <c r="I227" s="2">
        <v>45087</v>
      </c>
      <c r="J227">
        <v>13</v>
      </c>
      <c r="K227" s="2">
        <v>45444</v>
      </c>
      <c r="L227" s="2">
        <v>45444</v>
      </c>
      <c r="M227" t="str">
        <f t="shared" si="24"/>
        <v>No</v>
      </c>
      <c r="N227">
        <f t="shared" si="25"/>
        <v>0</v>
      </c>
      <c r="O227" s="11">
        <v>0</v>
      </c>
      <c r="P227" s="11">
        <f>SUMIF([1]Payoffs!A:A,[1]Distribution!A228,[1]Payoffs!AA:AA)</f>
        <v>0</v>
      </c>
      <c r="R227" s="5">
        <v>8.5400000000000004E-2</v>
      </c>
      <c r="S227" s="5">
        <v>2.5000000000000001E-3</v>
      </c>
      <c r="T227" s="5">
        <v>2.5000000000000001E-3</v>
      </c>
      <c r="U227" s="6">
        <f t="shared" si="26"/>
        <v>8.0399999999999999E-2</v>
      </c>
      <c r="V227" s="9">
        <v>106880</v>
      </c>
      <c r="W227" s="12">
        <f>SUMIF('[1]Commitment Draws'!A:A,[1]Distribution!A228,'[1]Commitment Draws'!G:G)</f>
        <v>0</v>
      </c>
      <c r="X227" s="12">
        <f t="shared" si="27"/>
        <v>0</v>
      </c>
      <c r="Y227" s="12">
        <v>760.63</v>
      </c>
      <c r="Z227" s="12">
        <f t="shared" si="28"/>
        <v>760.63</v>
      </c>
      <c r="AA227" s="7">
        <v>0</v>
      </c>
      <c r="AB227" s="11">
        <f>SUMIF('[1]Transaction Detail'!$D:$D,[1]Distribution!A228,'[1]Transaction Detail'!$H:$H)</f>
        <v>760.63</v>
      </c>
      <c r="AC227" s="11">
        <f>SUMIF('[1]Transaction Detail'!$D:$D,[1]Distribution!A228,'[1]Transaction Detail'!$I:$I)</f>
        <v>0</v>
      </c>
      <c r="AD227" s="11">
        <f t="shared" si="29"/>
        <v>22.27</v>
      </c>
      <c r="AE227" s="11">
        <f t="shared" si="30"/>
        <v>22.27</v>
      </c>
      <c r="AF227" s="11">
        <f t="shared" si="31"/>
        <v>22.27</v>
      </c>
      <c r="AG227" s="11">
        <f>SUMIF('[1]Servicing Advances - Active'!A:A,[1]Distribution!A228,'[1]Servicing Advances - Active'!B:B)</f>
        <v>0</v>
      </c>
      <c r="AH227" s="2">
        <f>_xlfn.IFNA(VLOOKUP(A227,[1]Payoffs!A:AB,22,FALSE),"")</f>
        <v>45443</v>
      </c>
      <c r="AI227" s="11">
        <f>_xlfn.IFNA(VLOOKUP($A227,[1]Payoffs!$A:$AB,23,FALSE),0)</f>
        <v>106880</v>
      </c>
      <c r="AJ227" s="11">
        <f>_xlfn.IFNA(VLOOKUP($A227,[1]Payoffs!$A:$AB,24,FALSE),0)</f>
        <v>760.62933333333331</v>
      </c>
      <c r="AK227" s="11">
        <f>ROUND(_xlfn.IFNA(VLOOKUP($A227,[1]Payoffs!$A:$AB,19,FALSE),0),2)</f>
        <v>44.53</v>
      </c>
      <c r="AL227" s="11">
        <v>0</v>
      </c>
      <c r="AM227" s="11">
        <f>IF(AB227&lt;&gt;0,Y227+AC227-AF227+O227-AE227+AI227+AJ227-AK227+P227+AL227,O227+AC227+AI227+AJ227-AK227+P227+AL227)+_xlfn.IFNA(VLOOKUP(A227,[1]Payoffs!A:AB,28,FALSE),0)-AG227</f>
        <v>108312.18933333333</v>
      </c>
      <c r="AN227" s="13" t="s">
        <v>52</v>
      </c>
      <c r="AO227" t="s">
        <v>53</v>
      </c>
      <c r="AP227" s="9">
        <v>0</v>
      </c>
      <c r="AQ227" s="3">
        <v>0</v>
      </c>
      <c r="AR227" s="3">
        <v>0</v>
      </c>
    </row>
    <row r="228" spans="1:44" x14ac:dyDescent="0.25">
      <c r="A228" s="1">
        <v>131700</v>
      </c>
      <c r="B228" s="2">
        <v>45275</v>
      </c>
      <c r="C228" t="s">
        <v>261</v>
      </c>
      <c r="D228" t="s">
        <v>65</v>
      </c>
      <c r="E228" s="3">
        <v>169200</v>
      </c>
      <c r="F228" s="3">
        <v>20000</v>
      </c>
      <c r="G228" s="11">
        <v>20000</v>
      </c>
      <c r="H228" s="2">
        <v>45114</v>
      </c>
      <c r="I228" s="2">
        <v>45179</v>
      </c>
      <c r="J228">
        <v>13</v>
      </c>
      <c r="K228" s="2">
        <v>45536</v>
      </c>
      <c r="L228" s="2">
        <v>45536</v>
      </c>
      <c r="M228" t="str">
        <f t="shared" si="24"/>
        <v>No</v>
      </c>
      <c r="N228">
        <f t="shared" si="25"/>
        <v>3</v>
      </c>
      <c r="O228" s="11">
        <v>0</v>
      </c>
      <c r="P228" s="11">
        <f>SUMIF([1]Payoffs!A:A,[1]Distribution!A229,[1]Payoffs!AA:AA)</f>
        <v>0</v>
      </c>
      <c r="R228" s="5">
        <v>8.6500000000000007E-2</v>
      </c>
      <c r="S228" s="5">
        <v>2.5000000000000001E-3</v>
      </c>
      <c r="T228" s="5">
        <v>2.5000000000000001E-3</v>
      </c>
      <c r="U228" s="6">
        <f t="shared" si="26"/>
        <v>8.1500000000000003E-2</v>
      </c>
      <c r="V228" s="9">
        <v>149200</v>
      </c>
      <c r="W228" s="12">
        <f>SUMIF('[1]Commitment Draws'!A:A,[1]Distribution!A229,'[1]Commitment Draws'!G:G)</f>
        <v>0</v>
      </c>
      <c r="X228" s="12">
        <f t="shared" si="27"/>
        <v>149200</v>
      </c>
      <c r="Y228" s="12">
        <v>1075.48</v>
      </c>
      <c r="Z228" s="12">
        <f t="shared" si="28"/>
        <v>1075.48</v>
      </c>
      <c r="AA228" s="7">
        <v>0</v>
      </c>
      <c r="AB228" s="11">
        <f>SUMIF('[1]Transaction Detail'!$D:$D,[1]Distribution!A229,'[1]Transaction Detail'!$H:$H)</f>
        <v>1075.48</v>
      </c>
      <c r="AC228" s="11">
        <f>SUMIF('[1]Transaction Detail'!$D:$D,[1]Distribution!A229,'[1]Transaction Detail'!$I:$I)</f>
        <v>0</v>
      </c>
      <c r="AD228" s="11">
        <f t="shared" si="29"/>
        <v>31.08</v>
      </c>
      <c r="AE228" s="11">
        <f t="shared" si="30"/>
        <v>31.08</v>
      </c>
      <c r="AF228" s="11">
        <f t="shared" si="31"/>
        <v>31.08</v>
      </c>
      <c r="AG228" s="11">
        <f>SUMIF('[1]Servicing Advances - Active'!A:A,[1]Distribution!A229,'[1]Servicing Advances - Active'!B:B)</f>
        <v>0</v>
      </c>
      <c r="AH228" s="2" t="str">
        <f>_xlfn.IFNA(VLOOKUP(A228,[1]Payoffs!A:AB,22,FALSE),"")</f>
        <v/>
      </c>
      <c r="AI228" s="11">
        <f>_xlfn.IFNA(VLOOKUP($A228,[1]Payoffs!$A:$AB,23,FALSE),0)</f>
        <v>0</v>
      </c>
      <c r="AJ228" s="11">
        <f>_xlfn.IFNA(VLOOKUP($A228,[1]Payoffs!$A:$AB,24,FALSE),0)</f>
        <v>0</v>
      </c>
      <c r="AK228" s="11">
        <f>ROUND(_xlfn.IFNA(VLOOKUP($A228,[1]Payoffs!$A:$AB,19,FALSE),0),2)</f>
        <v>0</v>
      </c>
      <c r="AL228" s="11">
        <v>0</v>
      </c>
      <c r="AM228" s="11">
        <f>IF(AB228&lt;&gt;0,Y228+AC228-AF228+O228-AE228+AI228+AJ228-AK228+P228+AL228,O228+AC228+AI228+AJ228-AK228+P228+AL228)+_xlfn.IFNA(VLOOKUP(A228,[1]Payoffs!A:AB,28,FALSE),0)-AG228</f>
        <v>1013.32</v>
      </c>
      <c r="AN228" s="13">
        <v>45453</v>
      </c>
      <c r="AO228" t="s">
        <v>47</v>
      </c>
      <c r="AP228" s="9">
        <v>0</v>
      </c>
      <c r="AQ228" s="3">
        <v>0</v>
      </c>
      <c r="AR228" s="3">
        <v>0</v>
      </c>
    </row>
    <row r="229" spans="1:44" x14ac:dyDescent="0.25">
      <c r="A229" s="1">
        <v>131946</v>
      </c>
      <c r="B229" s="2">
        <v>45275</v>
      </c>
      <c r="C229" t="s">
        <v>202</v>
      </c>
      <c r="D229" t="s">
        <v>65</v>
      </c>
      <c r="E229" s="3">
        <v>425250</v>
      </c>
      <c r="F229" s="3">
        <v>106500</v>
      </c>
      <c r="G229" s="11">
        <v>58500</v>
      </c>
      <c r="H229" s="2">
        <v>45124</v>
      </c>
      <c r="I229" s="2">
        <v>45179</v>
      </c>
      <c r="J229">
        <v>13</v>
      </c>
      <c r="K229" s="2">
        <v>45536</v>
      </c>
      <c r="L229" s="2">
        <v>45536</v>
      </c>
      <c r="M229" t="str">
        <f t="shared" si="24"/>
        <v>No</v>
      </c>
      <c r="N229">
        <f t="shared" si="25"/>
        <v>4</v>
      </c>
      <c r="O229" s="11">
        <v>0</v>
      </c>
      <c r="P229" s="11">
        <f>SUMIF([1]Payoffs!A:A,[1]Distribution!A230,[1]Payoffs!AA:AA)</f>
        <v>0</v>
      </c>
      <c r="R229" s="5">
        <v>9.5000000000000001E-2</v>
      </c>
      <c r="S229" s="5">
        <v>2.5000000000000001E-3</v>
      </c>
      <c r="T229" s="5">
        <v>2.5000000000000001E-3</v>
      </c>
      <c r="U229" s="6">
        <f t="shared" si="26"/>
        <v>0.09</v>
      </c>
      <c r="V229" s="9">
        <v>366750</v>
      </c>
      <c r="W229" s="12">
        <f>SUMIF('[1]Commitment Draws'!A:A,[1]Distribution!A230,'[1]Commitment Draws'!G:G)</f>
        <v>0</v>
      </c>
      <c r="X229" s="12">
        <f t="shared" si="27"/>
        <v>366750</v>
      </c>
      <c r="Y229" s="12">
        <v>5806.88</v>
      </c>
      <c r="Z229" s="12">
        <f t="shared" si="28"/>
        <v>5806.88</v>
      </c>
      <c r="AA229" s="7">
        <v>0</v>
      </c>
      <c r="AB229" s="11">
        <f>SUMIF('[1]Transaction Detail'!$D:$D,[1]Distribution!A230,'[1]Transaction Detail'!$H:$H)</f>
        <v>5806.88</v>
      </c>
      <c r="AC229" s="11">
        <f>SUMIF('[1]Transaction Detail'!$D:$D,[1]Distribution!A230,'[1]Transaction Detail'!$I:$I)</f>
        <v>0</v>
      </c>
      <c r="AD229" s="11">
        <f t="shared" si="29"/>
        <v>152.81</v>
      </c>
      <c r="AE229" s="11">
        <f t="shared" si="30"/>
        <v>152.81</v>
      </c>
      <c r="AF229" s="11">
        <f t="shared" si="31"/>
        <v>152.81</v>
      </c>
      <c r="AG229" s="11">
        <f>SUMIF('[1]Servicing Advances - Active'!A:A,[1]Distribution!A230,'[1]Servicing Advances - Active'!B:B)</f>
        <v>495.71999999999997</v>
      </c>
      <c r="AH229" s="2" t="str">
        <f>_xlfn.IFNA(VLOOKUP(A229,[1]Payoffs!A:AB,22,FALSE),"")</f>
        <v/>
      </c>
      <c r="AI229" s="11">
        <f>_xlfn.IFNA(VLOOKUP($A229,[1]Payoffs!$A:$AB,23,FALSE),0)</f>
        <v>0</v>
      </c>
      <c r="AJ229" s="11">
        <f>_xlfn.IFNA(VLOOKUP($A229,[1]Payoffs!$A:$AB,24,FALSE),0)</f>
        <v>0</v>
      </c>
      <c r="AK229" s="11">
        <f>ROUND(_xlfn.IFNA(VLOOKUP($A229,[1]Payoffs!$A:$AB,19,FALSE),0),2)</f>
        <v>0</v>
      </c>
      <c r="AL229" s="11">
        <v>0</v>
      </c>
      <c r="AM229" s="11">
        <f>IF(AB229&lt;&gt;0,Y229+AC229-AF229+O229-AE229+AI229+AJ229-AK229+P229+AL229,O229+AC229+AI229+AJ229-AK229+P229+AL229)+_xlfn.IFNA(VLOOKUP(A229,[1]Payoffs!A:AB,28,FALSE),0)-AG229</f>
        <v>5005.5399999999991</v>
      </c>
      <c r="AN229" s="13">
        <v>45422</v>
      </c>
      <c r="AO229" t="s">
        <v>47</v>
      </c>
      <c r="AP229" s="9">
        <v>0</v>
      </c>
      <c r="AQ229" s="3">
        <v>0</v>
      </c>
      <c r="AR229" s="3">
        <v>0</v>
      </c>
    </row>
    <row r="230" spans="1:44" x14ac:dyDescent="0.25">
      <c r="A230" s="1">
        <v>132723</v>
      </c>
      <c r="B230" s="2">
        <v>45275</v>
      </c>
      <c r="C230" t="s">
        <v>262</v>
      </c>
      <c r="D230" t="s">
        <v>65</v>
      </c>
      <c r="E230" s="3">
        <v>244800</v>
      </c>
      <c r="F230" s="3">
        <v>62000</v>
      </c>
      <c r="G230" s="11">
        <v>5680</v>
      </c>
      <c r="H230" s="2">
        <v>45155</v>
      </c>
      <c r="I230" s="2">
        <v>45209</v>
      </c>
      <c r="J230">
        <v>13</v>
      </c>
      <c r="K230" s="2">
        <v>45566</v>
      </c>
      <c r="L230" s="2">
        <v>45566</v>
      </c>
      <c r="M230" t="str">
        <f t="shared" si="24"/>
        <v>No</v>
      </c>
      <c r="N230">
        <f t="shared" si="25"/>
        <v>4</v>
      </c>
      <c r="O230" s="11">
        <v>0</v>
      </c>
      <c r="P230" s="11">
        <f>SUMIF([1]Payoffs!A:A,[1]Distribution!A231,[1]Payoffs!AA:AA)</f>
        <v>0</v>
      </c>
      <c r="R230" s="5">
        <v>8.8999999999999996E-2</v>
      </c>
      <c r="S230" s="5">
        <v>2.5000000000000001E-3</v>
      </c>
      <c r="T230" s="5">
        <v>2.5000000000000001E-3</v>
      </c>
      <c r="U230" s="6">
        <f t="shared" si="26"/>
        <v>8.3999999999999991E-2</v>
      </c>
      <c r="V230" s="9">
        <v>239120</v>
      </c>
      <c r="W230" s="12">
        <f>SUMIF('[1]Commitment Draws'!A:A,[1]Distribution!A231,'[1]Commitment Draws'!G:G)</f>
        <v>0</v>
      </c>
      <c r="X230" s="12">
        <f t="shared" si="27"/>
        <v>239120</v>
      </c>
      <c r="Y230" s="12">
        <v>1773.47</v>
      </c>
      <c r="Z230" s="12">
        <f t="shared" si="28"/>
        <v>1773.47</v>
      </c>
      <c r="AA230" s="7">
        <v>0</v>
      </c>
      <c r="AB230" s="11">
        <f>SUMIF('[1]Transaction Detail'!$D:$D,[1]Distribution!A231,'[1]Transaction Detail'!$H:$H)</f>
        <v>1773.47</v>
      </c>
      <c r="AC230" s="11">
        <f>SUMIF('[1]Transaction Detail'!$D:$D,[1]Distribution!A231,'[1]Transaction Detail'!$I:$I)</f>
        <v>0</v>
      </c>
      <c r="AD230" s="11">
        <f t="shared" si="29"/>
        <v>49.82</v>
      </c>
      <c r="AE230" s="11">
        <f t="shared" si="30"/>
        <v>49.82</v>
      </c>
      <c r="AF230" s="11">
        <f t="shared" si="31"/>
        <v>49.82</v>
      </c>
      <c r="AG230" s="11">
        <f>SUMIF('[1]Servicing Advances - Active'!A:A,[1]Distribution!A231,'[1]Servicing Advances - Active'!B:B)</f>
        <v>0</v>
      </c>
      <c r="AH230" s="2" t="str">
        <f>_xlfn.IFNA(VLOOKUP(A230,[1]Payoffs!A:AB,22,FALSE),"")</f>
        <v/>
      </c>
      <c r="AI230" s="11">
        <f>_xlfn.IFNA(VLOOKUP($A230,[1]Payoffs!$A:$AB,23,FALSE),0)</f>
        <v>0</v>
      </c>
      <c r="AJ230" s="11">
        <f>_xlfn.IFNA(VLOOKUP($A230,[1]Payoffs!$A:$AB,24,FALSE),0)</f>
        <v>0</v>
      </c>
      <c r="AK230" s="11">
        <f>ROUND(_xlfn.IFNA(VLOOKUP($A230,[1]Payoffs!$A:$AB,19,FALSE),0),2)</f>
        <v>0</v>
      </c>
      <c r="AL230" s="11">
        <v>0</v>
      </c>
      <c r="AM230" s="11">
        <f>IF(AB230&lt;&gt;0,Y230+AC230-AF230+O230-AE230+AI230+AJ230-AK230+P230+AL230,O230+AC230+AI230+AJ230-AK230+P230+AL230)+_xlfn.IFNA(VLOOKUP(A230,[1]Payoffs!A:AB,28,FALSE),0)-AG230</f>
        <v>1673.8300000000002</v>
      </c>
      <c r="AN230" s="13">
        <v>45453</v>
      </c>
      <c r="AO230" t="s">
        <v>47</v>
      </c>
      <c r="AP230" s="9">
        <v>0</v>
      </c>
      <c r="AQ230" s="3">
        <v>0</v>
      </c>
      <c r="AR230" s="3">
        <v>0</v>
      </c>
    </row>
    <row r="231" spans="1:44" x14ac:dyDescent="0.25">
      <c r="A231" s="1">
        <v>132652</v>
      </c>
      <c r="B231" s="2">
        <v>45275</v>
      </c>
      <c r="C231" t="s">
        <v>263</v>
      </c>
      <c r="D231" t="s">
        <v>65</v>
      </c>
      <c r="E231" s="3">
        <v>145350</v>
      </c>
      <c r="F231" s="3">
        <v>61500</v>
      </c>
      <c r="G231" s="11">
        <v>0</v>
      </c>
      <c r="H231" s="2">
        <v>45159</v>
      </c>
      <c r="I231" s="2">
        <v>45209</v>
      </c>
      <c r="J231">
        <v>13</v>
      </c>
      <c r="K231" s="2">
        <v>45566</v>
      </c>
      <c r="L231" s="2">
        <v>45566</v>
      </c>
      <c r="M231" t="str">
        <f t="shared" si="24"/>
        <v>No</v>
      </c>
      <c r="N231">
        <f t="shared" si="25"/>
        <v>4</v>
      </c>
      <c r="O231" s="11">
        <v>0</v>
      </c>
      <c r="P231" s="11">
        <f>SUMIF([1]Payoffs!A:A,[1]Distribution!A232,[1]Payoffs!AA:AA)</f>
        <v>0</v>
      </c>
      <c r="R231" s="5">
        <v>0.10349999999999999</v>
      </c>
      <c r="S231" s="5">
        <v>2.5000000000000001E-3</v>
      </c>
      <c r="T231" s="5">
        <v>2.5000000000000001E-3</v>
      </c>
      <c r="U231" s="6">
        <f t="shared" si="26"/>
        <v>9.849999999999999E-2</v>
      </c>
      <c r="V231" s="9">
        <v>145350</v>
      </c>
      <c r="W231" s="12">
        <f>SUMIF('[1]Commitment Draws'!A:A,[1]Distribution!A232,'[1]Commitment Draws'!G:G)</f>
        <v>0</v>
      </c>
      <c r="X231" s="12">
        <f t="shared" si="27"/>
        <v>145350</v>
      </c>
      <c r="Y231" s="12">
        <v>1253.6400000000001</v>
      </c>
      <c r="Z231" s="12">
        <f t="shared" si="28"/>
        <v>1253.6400000000001</v>
      </c>
      <c r="AA231" s="7">
        <v>0</v>
      </c>
      <c r="AB231" s="11">
        <f>SUMIF('[1]Transaction Detail'!$D:$D,[1]Distribution!A232,'[1]Transaction Detail'!$H:$H)</f>
        <v>1253.6400000000001</v>
      </c>
      <c r="AC231" s="11">
        <f>SUMIF('[1]Transaction Detail'!$D:$D,[1]Distribution!A232,'[1]Transaction Detail'!$I:$I)</f>
        <v>0</v>
      </c>
      <c r="AD231" s="11">
        <f t="shared" si="29"/>
        <v>30.28</v>
      </c>
      <c r="AE231" s="11">
        <f t="shared" si="30"/>
        <v>30.28</v>
      </c>
      <c r="AF231" s="11">
        <f t="shared" si="31"/>
        <v>30.28</v>
      </c>
      <c r="AG231" s="11">
        <f>SUMIF('[1]Servicing Advances - Active'!A:A,[1]Distribution!A232,'[1]Servicing Advances - Active'!B:B)</f>
        <v>0</v>
      </c>
      <c r="AH231" s="2" t="str">
        <f>_xlfn.IFNA(VLOOKUP(A231,[1]Payoffs!A:AB,22,FALSE),"")</f>
        <v/>
      </c>
      <c r="AI231" s="11">
        <f>_xlfn.IFNA(VLOOKUP($A231,[1]Payoffs!$A:$AB,23,FALSE),0)</f>
        <v>0</v>
      </c>
      <c r="AJ231" s="11">
        <f>_xlfn.IFNA(VLOOKUP($A231,[1]Payoffs!$A:$AB,24,FALSE),0)</f>
        <v>0</v>
      </c>
      <c r="AK231" s="11">
        <f>ROUND(_xlfn.IFNA(VLOOKUP($A231,[1]Payoffs!$A:$AB,19,FALSE),0),2)</f>
        <v>0</v>
      </c>
      <c r="AL231" s="11">
        <v>0</v>
      </c>
      <c r="AM231" s="11">
        <f>IF(AB231&lt;&gt;0,Y231+AC231-AF231+O231-AE231+AI231+AJ231-AK231+P231+AL231,O231+AC231+AI231+AJ231-AK231+P231+AL231)+_xlfn.IFNA(VLOOKUP(A231,[1]Payoffs!A:AB,28,FALSE),0)-AG231</f>
        <v>1193.0800000000002</v>
      </c>
      <c r="AN231" s="13">
        <v>45453</v>
      </c>
      <c r="AO231" t="s">
        <v>47</v>
      </c>
      <c r="AP231" s="9">
        <v>0</v>
      </c>
      <c r="AQ231" s="3">
        <v>0</v>
      </c>
      <c r="AR231" s="3">
        <v>0</v>
      </c>
    </row>
    <row r="232" spans="1:44" x14ac:dyDescent="0.25">
      <c r="A232" s="1">
        <v>40000281</v>
      </c>
      <c r="B232" s="2">
        <v>45275</v>
      </c>
      <c r="C232" t="s">
        <v>264</v>
      </c>
      <c r="D232" t="s">
        <v>65</v>
      </c>
      <c r="E232" s="3">
        <v>121950</v>
      </c>
      <c r="F232" s="3">
        <v>60500</v>
      </c>
      <c r="G232" s="11">
        <v>14510</v>
      </c>
      <c r="H232" s="2">
        <v>45209</v>
      </c>
      <c r="I232" s="2">
        <v>45270</v>
      </c>
      <c r="J232">
        <v>13</v>
      </c>
      <c r="K232" s="2">
        <v>45627</v>
      </c>
      <c r="L232" s="2">
        <v>45627</v>
      </c>
      <c r="M232" t="str">
        <f t="shared" si="24"/>
        <v>No</v>
      </c>
      <c r="N232">
        <f t="shared" si="25"/>
        <v>6</v>
      </c>
      <c r="O232" s="11">
        <v>0</v>
      </c>
      <c r="P232" s="11">
        <f>SUMIF([1]Payoffs!A:A,[1]Distribution!A233,[1]Payoffs!AA:AA)</f>
        <v>0</v>
      </c>
      <c r="R232" s="5">
        <v>0.10299999999999999</v>
      </c>
      <c r="S232" s="5">
        <v>2.5000000000000001E-3</v>
      </c>
      <c r="T232" s="5">
        <v>2.5000000000000001E-3</v>
      </c>
      <c r="U232" s="6">
        <f t="shared" si="26"/>
        <v>9.799999999999999E-2</v>
      </c>
      <c r="V232" s="9">
        <v>107440</v>
      </c>
      <c r="W232" s="12">
        <f>SUMIF('[1]Commitment Draws'!A:A,[1]Distribution!A233,'[1]Commitment Draws'!G:G)</f>
        <v>0</v>
      </c>
      <c r="X232" s="12">
        <f t="shared" si="27"/>
        <v>107440</v>
      </c>
      <c r="Y232" s="12">
        <v>922.19</v>
      </c>
      <c r="Z232" s="12">
        <f t="shared" si="28"/>
        <v>922.19</v>
      </c>
      <c r="AA232" s="7">
        <v>0</v>
      </c>
      <c r="AB232" s="11">
        <f>SUMIF('[1]Transaction Detail'!$D:$D,[1]Distribution!A233,'[1]Transaction Detail'!$H:$H)</f>
        <v>922.19</v>
      </c>
      <c r="AC232" s="11">
        <f>SUMIF('[1]Transaction Detail'!$D:$D,[1]Distribution!A233,'[1]Transaction Detail'!$I:$I)</f>
        <v>0</v>
      </c>
      <c r="AD232" s="11">
        <f t="shared" si="29"/>
        <v>22.38</v>
      </c>
      <c r="AE232" s="11">
        <f t="shared" si="30"/>
        <v>22.38</v>
      </c>
      <c r="AF232" s="11">
        <f t="shared" si="31"/>
        <v>22.38</v>
      </c>
      <c r="AG232" s="11">
        <f>SUMIF('[1]Servicing Advances - Active'!A:A,[1]Distribution!A233,'[1]Servicing Advances - Active'!B:B)</f>
        <v>0</v>
      </c>
      <c r="AH232" s="2" t="str">
        <f>_xlfn.IFNA(VLOOKUP(A232,[1]Payoffs!A:AB,22,FALSE),"")</f>
        <v/>
      </c>
      <c r="AI232" s="11">
        <f>_xlfn.IFNA(VLOOKUP($A232,[1]Payoffs!$A:$AB,23,FALSE),0)</f>
        <v>0</v>
      </c>
      <c r="AJ232" s="11">
        <f>_xlfn.IFNA(VLOOKUP($A232,[1]Payoffs!$A:$AB,24,FALSE),0)</f>
        <v>0</v>
      </c>
      <c r="AK232" s="11">
        <f>ROUND(_xlfn.IFNA(VLOOKUP($A232,[1]Payoffs!$A:$AB,19,FALSE),0),2)</f>
        <v>0</v>
      </c>
      <c r="AL232" s="11">
        <v>0</v>
      </c>
      <c r="AM232" s="11">
        <f>IF(AB232&lt;&gt;0,Y232+AC232-AF232+O232-AE232+AI232+AJ232-AK232+P232+AL232,O232+AC232+AI232+AJ232-AK232+P232+AL232)+_xlfn.IFNA(VLOOKUP(A232,[1]Payoffs!A:AB,28,FALSE),0)-AG232</f>
        <v>877.43000000000006</v>
      </c>
      <c r="AN232" s="13">
        <v>45453</v>
      </c>
      <c r="AO232" t="s">
        <v>47</v>
      </c>
      <c r="AP232" s="9">
        <v>0</v>
      </c>
      <c r="AQ232" s="3">
        <v>0</v>
      </c>
      <c r="AR232" s="3">
        <v>0</v>
      </c>
    </row>
    <row r="233" spans="1:44" x14ac:dyDescent="0.25">
      <c r="A233" s="1">
        <v>40000473</v>
      </c>
      <c r="B233" s="2">
        <v>45275</v>
      </c>
      <c r="C233" t="s">
        <v>265</v>
      </c>
      <c r="D233" t="s">
        <v>65</v>
      </c>
      <c r="E233" s="3">
        <v>315208</v>
      </c>
      <c r="F233" s="3">
        <v>45208</v>
      </c>
      <c r="G233" s="11">
        <v>0</v>
      </c>
      <c r="H233" s="2">
        <v>45223</v>
      </c>
      <c r="I233" s="2">
        <v>45270</v>
      </c>
      <c r="J233">
        <v>13</v>
      </c>
      <c r="K233" s="2">
        <v>45627</v>
      </c>
      <c r="L233" s="2">
        <v>45627</v>
      </c>
      <c r="M233" t="str">
        <f t="shared" si="24"/>
        <v>No</v>
      </c>
      <c r="N233">
        <f t="shared" si="25"/>
        <v>0</v>
      </c>
      <c r="O233" s="11">
        <v>0</v>
      </c>
      <c r="P233" s="11">
        <f>SUMIF([1]Payoffs!A:A,[1]Distribution!A234,[1]Payoffs!AA:AA)</f>
        <v>0</v>
      </c>
      <c r="R233" s="5">
        <v>0.107</v>
      </c>
      <c r="S233" s="5">
        <v>2.5000000000000001E-3</v>
      </c>
      <c r="T233" s="5">
        <v>2.5000000000000001E-3</v>
      </c>
      <c r="U233" s="6">
        <f t="shared" si="26"/>
        <v>0.10199999999999999</v>
      </c>
      <c r="V233" s="9">
        <v>270000</v>
      </c>
      <c r="W233" s="12">
        <f>SUMIF('[1]Commitment Draws'!A:A,[1]Distribution!A234,'[1]Commitment Draws'!G:G)</f>
        <v>0</v>
      </c>
      <c r="X233" s="12">
        <f t="shared" si="27"/>
        <v>0</v>
      </c>
      <c r="Y233" s="12">
        <v>2407.5</v>
      </c>
      <c r="Z233" s="12">
        <f t="shared" si="28"/>
        <v>2407.5</v>
      </c>
      <c r="AA233" s="7">
        <v>0</v>
      </c>
      <c r="AB233" s="11">
        <f>SUMIF('[1]Transaction Detail'!$D:$D,[1]Distribution!A234,'[1]Transaction Detail'!$H:$H)</f>
        <v>2407.5</v>
      </c>
      <c r="AC233" s="11">
        <f>SUMIF('[1]Transaction Detail'!$D:$D,[1]Distribution!A234,'[1]Transaction Detail'!$I:$I)</f>
        <v>0</v>
      </c>
      <c r="AD233" s="11">
        <f t="shared" si="29"/>
        <v>56.25</v>
      </c>
      <c r="AE233" s="11">
        <f t="shared" si="30"/>
        <v>56.25</v>
      </c>
      <c r="AF233" s="11">
        <f t="shared" si="31"/>
        <v>56.25</v>
      </c>
      <c r="AG233" s="11">
        <f>SUMIF('[1]Servicing Advances - Active'!A:A,[1]Distribution!A234,'[1]Servicing Advances - Active'!B:B)</f>
        <v>0</v>
      </c>
      <c r="AH233" s="2">
        <f>_xlfn.IFNA(VLOOKUP(A233,[1]Payoffs!A:AB,22,FALSE),"")</f>
        <v>45443</v>
      </c>
      <c r="AI233" s="11">
        <f>_xlfn.IFNA(VLOOKUP($A233,[1]Payoffs!$A:$AB,23,FALSE),0)</f>
        <v>270000</v>
      </c>
      <c r="AJ233" s="11">
        <f>_xlfn.IFNA(VLOOKUP($A233,[1]Payoffs!$A:$AB,24,FALSE),0)</f>
        <v>2407.5</v>
      </c>
      <c r="AK233" s="11">
        <f>ROUND(_xlfn.IFNA(VLOOKUP($A233,[1]Payoffs!$A:$AB,19,FALSE),0),2)</f>
        <v>112.5</v>
      </c>
      <c r="AL233" s="11">
        <v>0</v>
      </c>
      <c r="AM233" s="11">
        <f>IF(AB233&lt;&gt;0,Y233+AC233-AF233+O233-AE233+AI233+AJ233-AK233+P233+AL233,O233+AC233+AI233+AJ233-AK233+P233+AL233)+_xlfn.IFNA(VLOOKUP(A233,[1]Payoffs!A:AB,28,FALSE),0)-AG233</f>
        <v>274590</v>
      </c>
      <c r="AN233" s="13" t="s">
        <v>52</v>
      </c>
      <c r="AO233" t="s">
        <v>53</v>
      </c>
      <c r="AP233" s="9">
        <v>0</v>
      </c>
      <c r="AQ233" s="3">
        <v>0</v>
      </c>
      <c r="AR233" s="3">
        <v>0</v>
      </c>
    </row>
    <row r="234" spans="1:44" x14ac:dyDescent="0.25">
      <c r="A234" s="1">
        <v>131786</v>
      </c>
      <c r="B234" s="2">
        <v>45308</v>
      </c>
      <c r="C234" t="s">
        <v>266</v>
      </c>
      <c r="D234" t="s">
        <v>65</v>
      </c>
      <c r="E234" s="3">
        <v>162500</v>
      </c>
      <c r="F234" s="3">
        <v>40500</v>
      </c>
      <c r="G234" s="11">
        <v>0</v>
      </c>
      <c r="H234" s="2">
        <v>45119</v>
      </c>
      <c r="I234" s="2">
        <v>45179</v>
      </c>
      <c r="J234">
        <v>13</v>
      </c>
      <c r="K234" s="2">
        <v>45536</v>
      </c>
      <c r="L234" s="2">
        <v>45536</v>
      </c>
      <c r="M234" t="str">
        <f t="shared" si="24"/>
        <v>No</v>
      </c>
      <c r="N234">
        <f t="shared" si="25"/>
        <v>3</v>
      </c>
      <c r="O234" s="11">
        <v>0</v>
      </c>
      <c r="P234" s="11">
        <f>SUMIF([1]Payoffs!A:A,[1]Distribution!A235,[1]Payoffs!AA:AA)</f>
        <v>0</v>
      </c>
      <c r="R234" s="5">
        <v>0.1235</v>
      </c>
      <c r="S234" s="5">
        <v>2.5000000000000001E-3</v>
      </c>
      <c r="T234" s="5">
        <v>2.5000000000000001E-3</v>
      </c>
      <c r="U234" s="6">
        <f t="shared" si="26"/>
        <v>0.11849999999999999</v>
      </c>
      <c r="V234" s="9">
        <v>162500</v>
      </c>
      <c r="W234" s="12">
        <f>SUMIF('[1]Commitment Draws'!A:A,[1]Distribution!A235,'[1]Commitment Draws'!G:G)</f>
        <v>0</v>
      </c>
      <c r="X234" s="12">
        <f t="shared" si="27"/>
        <v>162500</v>
      </c>
      <c r="Y234" s="12">
        <v>1672.4</v>
      </c>
      <c r="Z234" s="12">
        <f t="shared" si="28"/>
        <v>1672.4</v>
      </c>
      <c r="AA234" s="7">
        <v>0</v>
      </c>
      <c r="AB234" s="11">
        <f>SUMIF('[1]Transaction Detail'!$D:$D,[1]Distribution!A235,'[1]Transaction Detail'!$H:$H)</f>
        <v>1672.4</v>
      </c>
      <c r="AC234" s="11">
        <f>SUMIF('[1]Transaction Detail'!$D:$D,[1]Distribution!A235,'[1]Transaction Detail'!$I:$I)</f>
        <v>0</v>
      </c>
      <c r="AD234" s="11">
        <f t="shared" si="29"/>
        <v>33.85</v>
      </c>
      <c r="AE234" s="11">
        <f t="shared" si="30"/>
        <v>33.85</v>
      </c>
      <c r="AF234" s="11">
        <f t="shared" si="31"/>
        <v>33.85</v>
      </c>
      <c r="AG234" s="11">
        <f>SUMIF('[1]Servicing Advances - Active'!A:A,[1]Distribution!A235,'[1]Servicing Advances - Active'!B:B)</f>
        <v>0</v>
      </c>
      <c r="AH234" s="2" t="str">
        <f>_xlfn.IFNA(VLOOKUP(A234,[1]Payoffs!A:AB,22,FALSE),"")</f>
        <v/>
      </c>
      <c r="AI234" s="11">
        <f>_xlfn.IFNA(VLOOKUP($A234,[1]Payoffs!$A:$AB,23,FALSE),0)</f>
        <v>0</v>
      </c>
      <c r="AJ234" s="11">
        <f>_xlfn.IFNA(VLOOKUP($A234,[1]Payoffs!$A:$AB,24,FALSE),0)</f>
        <v>0</v>
      </c>
      <c r="AK234" s="11">
        <f>ROUND(_xlfn.IFNA(VLOOKUP($A234,[1]Payoffs!$A:$AB,19,FALSE),0),2)</f>
        <v>0</v>
      </c>
      <c r="AL234" s="11">
        <v>0</v>
      </c>
      <c r="AM234" s="11">
        <f>IF(AB234&lt;&gt;0,Y234+AC234-AF234+O234-AE234+AI234+AJ234-AK234+P234+AL234,O234+AC234+AI234+AJ234-AK234+P234+AL234)+_xlfn.IFNA(VLOOKUP(A234,[1]Payoffs!A:AB,28,FALSE),0)-AG234</f>
        <v>1604.7000000000003</v>
      </c>
      <c r="AN234" s="13">
        <v>45453</v>
      </c>
      <c r="AO234" t="s">
        <v>47</v>
      </c>
      <c r="AP234" s="9">
        <v>0</v>
      </c>
      <c r="AQ234" s="3">
        <v>0</v>
      </c>
      <c r="AR234" s="3">
        <v>0</v>
      </c>
    </row>
    <row r="235" spans="1:44" x14ac:dyDescent="0.25">
      <c r="A235" s="1">
        <v>131290</v>
      </c>
      <c r="B235" s="2">
        <v>45308</v>
      </c>
      <c r="C235" t="s">
        <v>267</v>
      </c>
      <c r="D235" t="s">
        <v>79</v>
      </c>
      <c r="E235" s="3">
        <v>1925000</v>
      </c>
      <c r="F235" s="3">
        <v>0</v>
      </c>
      <c r="G235" s="11">
        <v>0</v>
      </c>
      <c r="H235" s="2">
        <v>45121</v>
      </c>
      <c r="I235" s="2">
        <v>45179</v>
      </c>
      <c r="J235">
        <v>24</v>
      </c>
      <c r="K235" s="2">
        <v>45870</v>
      </c>
      <c r="L235" s="2">
        <v>45870</v>
      </c>
      <c r="M235" t="str">
        <f t="shared" si="24"/>
        <v>No</v>
      </c>
      <c r="N235">
        <f t="shared" si="25"/>
        <v>14</v>
      </c>
      <c r="O235" s="11">
        <v>0</v>
      </c>
      <c r="P235" s="11">
        <f>SUMIF([1]Payoffs!A:A,[1]Distribution!A236,[1]Payoffs!AA:AA)</f>
        <v>0</v>
      </c>
      <c r="R235" s="5">
        <v>9.7639999999999991E-2</v>
      </c>
      <c r="S235" s="5">
        <v>2.5000000000000001E-3</v>
      </c>
      <c r="T235" s="5">
        <v>2.5000000000000001E-3</v>
      </c>
      <c r="U235" s="6">
        <f t="shared" si="26"/>
        <v>9.2639999999999986E-2</v>
      </c>
      <c r="V235" s="9">
        <v>1925000</v>
      </c>
      <c r="W235" s="12">
        <f>SUMIF('[1]Commitment Draws'!A:A,[1]Distribution!A236,'[1]Commitment Draws'!G:G)</f>
        <v>0</v>
      </c>
      <c r="X235" s="12">
        <f t="shared" si="27"/>
        <v>1925000</v>
      </c>
      <c r="Y235" s="12">
        <v>15663.08</v>
      </c>
      <c r="Z235" s="12">
        <f t="shared" si="28"/>
        <v>15663.08</v>
      </c>
      <c r="AA235" s="7">
        <v>0</v>
      </c>
      <c r="AB235" s="11">
        <f>SUMIF('[1]Transaction Detail'!$D:$D,[1]Distribution!A236,'[1]Transaction Detail'!$H:$H)</f>
        <v>15663.08</v>
      </c>
      <c r="AC235" s="11">
        <f>SUMIF('[1]Transaction Detail'!$D:$D,[1]Distribution!A236,'[1]Transaction Detail'!$I:$I)</f>
        <v>0</v>
      </c>
      <c r="AD235" s="11">
        <f t="shared" si="29"/>
        <v>401.04</v>
      </c>
      <c r="AE235" s="11">
        <f t="shared" si="30"/>
        <v>401.04</v>
      </c>
      <c r="AF235" s="11">
        <f t="shared" si="31"/>
        <v>401.04</v>
      </c>
      <c r="AG235" s="11">
        <f>SUMIF('[1]Servicing Advances - Active'!A:A,[1]Distribution!A236,'[1]Servicing Advances - Active'!B:B)</f>
        <v>0</v>
      </c>
      <c r="AH235" s="2" t="str">
        <f>_xlfn.IFNA(VLOOKUP(A235,[1]Payoffs!A:AB,22,FALSE),"")</f>
        <v/>
      </c>
      <c r="AI235" s="11">
        <f>_xlfn.IFNA(VLOOKUP($A235,[1]Payoffs!$A:$AB,23,FALSE),0)</f>
        <v>0</v>
      </c>
      <c r="AJ235" s="11">
        <f>_xlfn.IFNA(VLOOKUP($A235,[1]Payoffs!$A:$AB,24,FALSE),0)</f>
        <v>0</v>
      </c>
      <c r="AK235" s="11">
        <f>ROUND(_xlfn.IFNA(VLOOKUP($A235,[1]Payoffs!$A:$AB,19,FALSE),0),2)</f>
        <v>0</v>
      </c>
      <c r="AL235" s="11">
        <v>0</v>
      </c>
      <c r="AM235" s="11">
        <f>IF(AB235&lt;&gt;0,Y235+AC235-AF235+O235-AE235+AI235+AJ235-AK235+P235+AL235,O235+AC235+AI235+AJ235-AK235+P235+AL235)+_xlfn.IFNA(VLOOKUP(A235,[1]Payoffs!A:AB,28,FALSE),0)-AG235</f>
        <v>14860.999999999998</v>
      </c>
      <c r="AN235" s="13">
        <v>45453</v>
      </c>
      <c r="AO235" t="s">
        <v>47</v>
      </c>
      <c r="AP235" s="9">
        <v>0</v>
      </c>
      <c r="AQ235" s="3">
        <v>0</v>
      </c>
      <c r="AR235" s="3">
        <v>0</v>
      </c>
    </row>
    <row r="236" spans="1:44" x14ac:dyDescent="0.25">
      <c r="A236" s="1">
        <v>132467</v>
      </c>
      <c r="B236" s="2">
        <v>45308</v>
      </c>
      <c r="C236" t="s">
        <v>268</v>
      </c>
      <c r="D236" t="s">
        <v>65</v>
      </c>
      <c r="E236" s="3">
        <v>169160</v>
      </c>
      <c r="F236" s="3">
        <v>115000</v>
      </c>
      <c r="G236" s="11">
        <v>0</v>
      </c>
      <c r="H236" s="2">
        <v>45156</v>
      </c>
      <c r="I236" s="2">
        <v>45209</v>
      </c>
      <c r="J236">
        <v>13</v>
      </c>
      <c r="K236" s="2">
        <v>45566</v>
      </c>
      <c r="L236" s="2">
        <v>45566</v>
      </c>
      <c r="M236" t="str">
        <f t="shared" si="24"/>
        <v>No</v>
      </c>
      <c r="N236">
        <f t="shared" si="25"/>
        <v>0</v>
      </c>
      <c r="O236" s="11">
        <v>0</v>
      </c>
      <c r="P236" s="11">
        <f>SUMIF([1]Payoffs!A:A,[1]Distribution!A237,[1]Payoffs!AA:AA)</f>
        <v>0</v>
      </c>
      <c r="R236" s="5">
        <v>0.1235</v>
      </c>
      <c r="S236" s="5">
        <v>2.5000000000000001E-3</v>
      </c>
      <c r="T236" s="5">
        <v>2.5000000000000001E-3</v>
      </c>
      <c r="U236" s="6">
        <f t="shared" si="26"/>
        <v>0.11849999999999999</v>
      </c>
      <c r="V236" s="9">
        <v>168259.5</v>
      </c>
      <c r="W236" s="12">
        <f>SUMIF('[1]Commitment Draws'!A:A,[1]Distribution!A237,'[1]Commitment Draws'!G:G)</f>
        <v>0</v>
      </c>
      <c r="X236" s="12">
        <f t="shared" si="27"/>
        <v>0</v>
      </c>
      <c r="Y236" s="12">
        <v>0</v>
      </c>
      <c r="Z236" s="12">
        <f t="shared" si="28"/>
        <v>0</v>
      </c>
      <c r="AA236" s="7">
        <v>0</v>
      </c>
      <c r="AB236" s="11">
        <f>SUMIF('[1]Transaction Detail'!$D:$D,[1]Distribution!A237,'[1]Transaction Detail'!$H:$H)</f>
        <v>0</v>
      </c>
      <c r="AC236" s="11">
        <f>SUMIF('[1]Transaction Detail'!$D:$D,[1]Distribution!A237,'[1]Transaction Detail'!$I:$I)</f>
        <v>0</v>
      </c>
      <c r="AD236" s="11">
        <f t="shared" si="29"/>
        <v>0</v>
      </c>
      <c r="AE236" s="11">
        <f t="shared" si="30"/>
        <v>0</v>
      </c>
      <c r="AF236" s="11">
        <f t="shared" si="31"/>
        <v>0</v>
      </c>
      <c r="AG236" s="11">
        <f>SUMIF('[1]Servicing Advances - Active'!A:A,[1]Distribution!A237,'[1]Servicing Advances - Active'!B:B)</f>
        <v>0</v>
      </c>
      <c r="AH236" s="2">
        <f>_xlfn.IFNA(VLOOKUP(A236,[1]Payoffs!A:AB,22,FALSE),"")</f>
        <v>45413</v>
      </c>
      <c r="AI236" s="11">
        <f>_xlfn.IFNA(VLOOKUP($A236,[1]Payoffs!$A:$AB,23,FALSE),0)</f>
        <v>168259.5</v>
      </c>
      <c r="AJ236" s="11">
        <f>_xlfn.IFNA(VLOOKUP($A236,[1]Payoffs!$A:$AB,24,FALSE),0)</f>
        <v>3521.0637312499998</v>
      </c>
      <c r="AK236" s="11">
        <f>ROUND(_xlfn.IFNA(VLOOKUP($A236,[1]Payoffs!$A:$AB,19,FALSE),0),2)</f>
        <v>142.55000000000001</v>
      </c>
      <c r="AL236" s="11">
        <v>0</v>
      </c>
      <c r="AM236" s="11">
        <f>IF(AB236&lt;&gt;0,Y236+AC236-AF236+O236-AE236+AI236+AJ236-AK236+P236+AL236,O236+AC236+AI236+AJ236-AK236+P236+AL236)+_xlfn.IFNA(VLOOKUP(A236,[1]Payoffs!A:AB,28,FALSE),0)-AG236</f>
        <v>171638.01373125002</v>
      </c>
      <c r="AN236" s="13" t="s">
        <v>52</v>
      </c>
      <c r="AO236" t="s">
        <v>53</v>
      </c>
      <c r="AP236" s="9">
        <v>0</v>
      </c>
      <c r="AQ236" s="3">
        <v>0</v>
      </c>
      <c r="AR236" s="3">
        <v>0</v>
      </c>
    </row>
    <row r="237" spans="1:44" x14ac:dyDescent="0.25">
      <c r="A237" s="1">
        <v>132757</v>
      </c>
      <c r="B237" s="2">
        <v>45308</v>
      </c>
      <c r="C237" t="s">
        <v>269</v>
      </c>
      <c r="D237" t="s">
        <v>65</v>
      </c>
      <c r="E237" s="3">
        <v>420880</v>
      </c>
      <c r="F237" s="3">
        <v>67650</v>
      </c>
      <c r="G237" s="11">
        <v>0</v>
      </c>
      <c r="H237" s="2">
        <v>45156</v>
      </c>
      <c r="I237" s="2">
        <v>45209</v>
      </c>
      <c r="J237">
        <v>13</v>
      </c>
      <c r="K237" s="2">
        <v>45566</v>
      </c>
      <c r="L237" s="2">
        <v>45566</v>
      </c>
      <c r="M237" t="str">
        <f t="shared" si="24"/>
        <v>No</v>
      </c>
      <c r="N237">
        <f t="shared" si="25"/>
        <v>0</v>
      </c>
      <c r="O237" s="11">
        <v>0</v>
      </c>
      <c r="P237" s="11">
        <f>SUMIF([1]Payoffs!A:A,[1]Distribution!A238,[1]Payoffs!AA:AA)</f>
        <v>0</v>
      </c>
      <c r="R237" s="5">
        <v>9.4E-2</v>
      </c>
      <c r="S237" s="5">
        <v>2.5000000000000001E-3</v>
      </c>
      <c r="T237" s="5">
        <v>2.5000000000000001E-3</v>
      </c>
      <c r="U237" s="6">
        <f t="shared" si="26"/>
        <v>8.8999999999999996E-2</v>
      </c>
      <c r="V237" s="9">
        <v>414830</v>
      </c>
      <c r="W237" s="12">
        <f>SUMIF('[1]Commitment Draws'!A:A,[1]Distribution!A238,'[1]Commitment Draws'!G:G)</f>
        <v>0</v>
      </c>
      <c r="X237" s="12">
        <f t="shared" si="27"/>
        <v>0</v>
      </c>
      <c r="Y237" s="12">
        <v>0</v>
      </c>
      <c r="Z237" s="12">
        <f t="shared" si="28"/>
        <v>0</v>
      </c>
      <c r="AA237" s="7">
        <v>0</v>
      </c>
      <c r="AB237" s="11">
        <f>SUMIF('[1]Transaction Detail'!$D:$D,[1]Distribution!A238,'[1]Transaction Detail'!$H:$H)</f>
        <v>0</v>
      </c>
      <c r="AC237" s="11">
        <f>SUMIF('[1]Transaction Detail'!$D:$D,[1]Distribution!A238,'[1]Transaction Detail'!$I:$I)</f>
        <v>0</v>
      </c>
      <c r="AD237" s="11">
        <f t="shared" si="29"/>
        <v>0</v>
      </c>
      <c r="AE237" s="11">
        <f t="shared" si="30"/>
        <v>0</v>
      </c>
      <c r="AF237" s="11">
        <f t="shared" si="31"/>
        <v>0</v>
      </c>
      <c r="AG237" s="11">
        <f>SUMIF('[1]Servicing Advances - Active'!A:A,[1]Distribution!A238,'[1]Servicing Advances - Active'!B:B)</f>
        <v>0</v>
      </c>
      <c r="AH237" s="2">
        <f>_xlfn.IFNA(VLOOKUP(A237,[1]Payoffs!A:AB,22,FALSE),"")</f>
        <v>45414</v>
      </c>
      <c r="AI237" s="11">
        <f>_xlfn.IFNA(VLOOKUP($A237,[1]Payoffs!$A:$AB,23,FALSE),0)</f>
        <v>414830</v>
      </c>
      <c r="AJ237" s="11">
        <f>_xlfn.IFNA(VLOOKUP($A237,[1]Payoffs!$A:$AB,24,FALSE),0)</f>
        <v>3466.1351111111107</v>
      </c>
      <c r="AK237" s="11">
        <f>ROUND(_xlfn.IFNA(VLOOKUP($A237,[1]Payoffs!$A:$AB,19,FALSE),0),2)</f>
        <v>184.37</v>
      </c>
      <c r="AL237" s="11">
        <v>0</v>
      </c>
      <c r="AM237" s="11">
        <f>IF(AB237&lt;&gt;0,Y237+AC237-AF237+O237-AE237+AI237+AJ237-AK237+P237+AL237,O237+AC237+AI237+AJ237-AK237+P237+AL237)+_xlfn.IFNA(VLOOKUP(A237,[1]Payoffs!A:AB,28,FALSE),0)-AG237</f>
        <v>418111.7651111111</v>
      </c>
      <c r="AN237" s="13" t="s">
        <v>52</v>
      </c>
      <c r="AO237" t="s">
        <v>53</v>
      </c>
      <c r="AP237" s="9">
        <v>0</v>
      </c>
      <c r="AQ237" s="3">
        <v>0</v>
      </c>
      <c r="AR237" s="3">
        <v>0</v>
      </c>
    </row>
    <row r="238" spans="1:44" x14ac:dyDescent="0.25">
      <c r="A238" s="1">
        <v>133669</v>
      </c>
      <c r="B238" s="2">
        <v>45308</v>
      </c>
      <c r="C238" t="s">
        <v>270</v>
      </c>
      <c r="D238" t="s">
        <v>79</v>
      </c>
      <c r="E238" s="3">
        <v>1700000</v>
      </c>
      <c r="F238" s="3">
        <v>0</v>
      </c>
      <c r="G238" s="11">
        <v>0</v>
      </c>
      <c r="H238" s="2">
        <v>45231</v>
      </c>
      <c r="I238" s="2">
        <v>45301</v>
      </c>
      <c r="J238">
        <v>24</v>
      </c>
      <c r="K238" s="2">
        <v>45992</v>
      </c>
      <c r="L238" s="2">
        <v>45992</v>
      </c>
      <c r="M238" t="str">
        <f t="shared" si="24"/>
        <v>No</v>
      </c>
      <c r="N238">
        <f t="shared" si="25"/>
        <v>18</v>
      </c>
      <c r="O238" s="11">
        <v>0</v>
      </c>
      <c r="P238" s="11">
        <f>SUMIF([1]Payoffs!A:A,[1]Distribution!A239,[1]Payoffs!AA:AA)</f>
        <v>0</v>
      </c>
      <c r="R238" s="5">
        <v>9.8670000000000008E-2</v>
      </c>
      <c r="S238" s="5">
        <v>2.5000000000000001E-3</v>
      </c>
      <c r="T238" s="5">
        <v>2.5000000000000001E-3</v>
      </c>
      <c r="U238" s="6">
        <f t="shared" si="26"/>
        <v>9.3670000000000003E-2</v>
      </c>
      <c r="V238" s="9">
        <v>1700000</v>
      </c>
      <c r="W238" s="12">
        <f>SUMIF('[1]Commitment Draws'!A:A,[1]Distribution!A239,'[1]Commitment Draws'!G:G)</f>
        <v>0</v>
      </c>
      <c r="X238" s="12">
        <f t="shared" si="27"/>
        <v>1700000</v>
      </c>
      <c r="Y238" s="12">
        <v>13978.25</v>
      </c>
      <c r="Z238" s="12">
        <f t="shared" si="28"/>
        <v>13978.25</v>
      </c>
      <c r="AA238" s="7">
        <v>0</v>
      </c>
      <c r="AB238" s="11">
        <f>SUMIF('[1]Transaction Detail'!$D:$D,[1]Distribution!A239,'[1]Transaction Detail'!$H:$H)</f>
        <v>13978.25</v>
      </c>
      <c r="AC238" s="11">
        <f>SUMIF('[1]Transaction Detail'!$D:$D,[1]Distribution!A239,'[1]Transaction Detail'!$I:$I)</f>
        <v>0</v>
      </c>
      <c r="AD238" s="11">
        <f t="shared" si="29"/>
        <v>354.17</v>
      </c>
      <c r="AE238" s="11">
        <f t="shared" si="30"/>
        <v>354.17</v>
      </c>
      <c r="AF238" s="11">
        <f t="shared" si="31"/>
        <v>354.17</v>
      </c>
      <c r="AG238" s="11">
        <f>SUMIF('[1]Servicing Advances - Active'!A:A,[1]Distribution!A239,'[1]Servicing Advances - Active'!B:B)</f>
        <v>0</v>
      </c>
      <c r="AH238" s="2" t="str">
        <f>_xlfn.IFNA(VLOOKUP(A238,[1]Payoffs!A:AB,22,FALSE),"")</f>
        <v/>
      </c>
      <c r="AI238" s="11">
        <f>_xlfn.IFNA(VLOOKUP($A238,[1]Payoffs!$A:$AB,23,FALSE),0)</f>
        <v>0</v>
      </c>
      <c r="AJ238" s="11">
        <f>_xlfn.IFNA(VLOOKUP($A238,[1]Payoffs!$A:$AB,24,FALSE),0)</f>
        <v>0</v>
      </c>
      <c r="AK238" s="11">
        <f>ROUND(_xlfn.IFNA(VLOOKUP($A238,[1]Payoffs!$A:$AB,19,FALSE),0),2)</f>
        <v>0</v>
      </c>
      <c r="AL238" s="11">
        <v>0</v>
      </c>
      <c r="AM238" s="11">
        <f>IF(AB238&lt;&gt;0,Y238+AC238-AF238+O238-AE238+AI238+AJ238-AK238+P238+AL238,O238+AC238+AI238+AJ238-AK238+P238+AL238)+_xlfn.IFNA(VLOOKUP(A238,[1]Payoffs!A:AB,28,FALSE),0)-AG238</f>
        <v>13269.91</v>
      </c>
      <c r="AN238" s="13">
        <v>45453</v>
      </c>
      <c r="AO238" t="s">
        <v>47</v>
      </c>
      <c r="AP238" s="9">
        <v>0</v>
      </c>
      <c r="AQ238" s="3">
        <v>0</v>
      </c>
      <c r="AR238" s="3">
        <v>0</v>
      </c>
    </row>
    <row r="239" spans="1:44" x14ac:dyDescent="0.25">
      <c r="A239" s="1">
        <v>131163</v>
      </c>
      <c r="B239" s="2">
        <v>45338</v>
      </c>
      <c r="C239" t="s">
        <v>271</v>
      </c>
      <c r="D239" t="s">
        <v>71</v>
      </c>
      <c r="E239" s="11">
        <v>196000</v>
      </c>
      <c r="F239" s="11">
        <v>0</v>
      </c>
      <c r="G239" s="11">
        <v>0</v>
      </c>
      <c r="H239" s="2">
        <v>45114</v>
      </c>
      <c r="I239" s="2">
        <v>45179</v>
      </c>
      <c r="J239">
        <v>24</v>
      </c>
      <c r="K239" s="2">
        <v>45870</v>
      </c>
      <c r="L239" s="2">
        <v>45870</v>
      </c>
      <c r="M239" t="str">
        <f t="shared" si="24"/>
        <v>No</v>
      </c>
      <c r="N239">
        <f t="shared" si="25"/>
        <v>14</v>
      </c>
      <c r="O239" s="11">
        <v>0</v>
      </c>
      <c r="P239" s="11">
        <f>SUMIF([1]Payoffs!A:A,[1]Distribution!A240,[1]Payoffs!AA:AA)</f>
        <v>0</v>
      </c>
      <c r="R239" s="5">
        <v>9.3900000000000011E-2</v>
      </c>
      <c r="S239" s="5">
        <v>2.5000000000000001E-3</v>
      </c>
      <c r="T239" s="5">
        <v>2.5000000000000001E-3</v>
      </c>
      <c r="U239" s="6">
        <f t="shared" si="26"/>
        <v>8.8900000000000007E-2</v>
      </c>
      <c r="V239" s="9">
        <v>196000</v>
      </c>
      <c r="W239" s="12">
        <f>SUMIF('[1]Commitment Draws'!A:A,[1]Distribution!A240,'[1]Commitment Draws'!G:G)</f>
        <v>0</v>
      </c>
      <c r="X239" s="12">
        <f t="shared" si="27"/>
        <v>196000</v>
      </c>
      <c r="Y239" s="12">
        <v>1533.7</v>
      </c>
      <c r="Z239" s="12">
        <f t="shared" si="28"/>
        <v>1533.7</v>
      </c>
      <c r="AA239" s="12">
        <v>0</v>
      </c>
      <c r="AB239" s="11">
        <f>SUMIF('[1]Transaction Detail'!$D:$D,[1]Distribution!A240,'[1]Transaction Detail'!$H:$H)</f>
        <v>1533.7</v>
      </c>
      <c r="AC239" s="11">
        <f>SUMIF('[1]Transaction Detail'!$D:$D,[1]Distribution!A240,'[1]Transaction Detail'!$I:$I)</f>
        <v>0</v>
      </c>
      <c r="AD239" s="11">
        <f t="shared" si="29"/>
        <v>40.83</v>
      </c>
      <c r="AE239" s="11">
        <f t="shared" si="30"/>
        <v>40.83</v>
      </c>
      <c r="AF239" s="11">
        <f t="shared" si="31"/>
        <v>40.83</v>
      </c>
      <c r="AG239" s="11">
        <f>SUMIF('[1]Servicing Advances - Active'!A:A,[1]Distribution!A240,'[1]Servicing Advances - Active'!B:B)</f>
        <v>0</v>
      </c>
      <c r="AH239" s="2" t="str">
        <f>_xlfn.IFNA(VLOOKUP(A239,[1]Payoffs!A:AB,22,FALSE),"")</f>
        <v/>
      </c>
      <c r="AI239" s="11">
        <f>_xlfn.IFNA(VLOOKUP($A239,[1]Payoffs!$A:$AB,23,FALSE),0)</f>
        <v>0</v>
      </c>
      <c r="AJ239" s="11">
        <f>_xlfn.IFNA(VLOOKUP($A239,[1]Payoffs!$A:$AB,24,FALSE),0)</f>
        <v>0</v>
      </c>
      <c r="AK239" s="11">
        <f>ROUND(_xlfn.IFNA(VLOOKUP($A239,[1]Payoffs!$A:$AB,19,FALSE),0),2)</f>
        <v>0</v>
      </c>
      <c r="AL239" s="11">
        <v>0</v>
      </c>
      <c r="AM239" s="11">
        <f>IF(AB239&lt;&gt;0,Y239+AC239-AF239+O239-AE239+AI239+AJ239-AK239+P239+AL239,O239+AC239+AI239+AJ239-AK239+P239+AL239)+_xlfn.IFNA(VLOOKUP(A239,[1]Payoffs!A:AB,28,FALSE),0)-AG239</f>
        <v>1452.0400000000002</v>
      </c>
      <c r="AN239" s="13">
        <v>45453</v>
      </c>
      <c r="AO239" t="s">
        <v>47</v>
      </c>
      <c r="AP239" s="9">
        <v>0</v>
      </c>
      <c r="AQ239" s="11">
        <v>0</v>
      </c>
      <c r="AR239" s="11">
        <v>0</v>
      </c>
    </row>
    <row r="240" spans="1:44" x14ac:dyDescent="0.25">
      <c r="A240" s="1">
        <v>131411</v>
      </c>
      <c r="B240" s="2">
        <v>45338</v>
      </c>
      <c r="C240" t="s">
        <v>272</v>
      </c>
      <c r="D240" t="s">
        <v>71</v>
      </c>
      <c r="E240" s="3">
        <v>592000</v>
      </c>
      <c r="F240" s="3">
        <v>0</v>
      </c>
      <c r="G240" s="11">
        <v>0</v>
      </c>
      <c r="H240" s="2">
        <v>45114</v>
      </c>
      <c r="I240" s="2">
        <v>45179</v>
      </c>
      <c r="J240">
        <v>13</v>
      </c>
      <c r="K240" s="2">
        <v>45536</v>
      </c>
      <c r="L240" s="2">
        <v>45536</v>
      </c>
      <c r="M240" t="str">
        <f t="shared" si="24"/>
        <v>No</v>
      </c>
      <c r="N240">
        <f t="shared" si="25"/>
        <v>3</v>
      </c>
      <c r="O240" s="11">
        <v>0</v>
      </c>
      <c r="P240" s="11">
        <f>SUMIF([1]Payoffs!A:A,[1]Distribution!A241,[1]Payoffs!AA:AA)</f>
        <v>0</v>
      </c>
      <c r="R240" s="5">
        <v>9.4899999999999998E-2</v>
      </c>
      <c r="S240" s="5">
        <v>2.5000000000000001E-3</v>
      </c>
      <c r="T240" s="5">
        <v>2.5000000000000001E-3</v>
      </c>
      <c r="U240" s="6">
        <f t="shared" si="26"/>
        <v>8.9899999999999994E-2</v>
      </c>
      <c r="V240" s="9">
        <v>592000</v>
      </c>
      <c r="W240" s="12">
        <f>SUMIF('[1]Commitment Draws'!A:A,[1]Distribution!A241,'[1]Commitment Draws'!G:G)</f>
        <v>0</v>
      </c>
      <c r="X240" s="12">
        <f t="shared" si="27"/>
        <v>592000</v>
      </c>
      <c r="Y240" s="12">
        <v>4681.7299999999996</v>
      </c>
      <c r="Z240" s="12">
        <f t="shared" si="28"/>
        <v>4681.7299999999996</v>
      </c>
      <c r="AA240" s="7">
        <v>0</v>
      </c>
      <c r="AB240" s="11">
        <f>SUMIF('[1]Transaction Detail'!$D:$D,[1]Distribution!A241,'[1]Transaction Detail'!$H:$H)</f>
        <v>4681.7299999999996</v>
      </c>
      <c r="AC240" s="11">
        <f>SUMIF('[1]Transaction Detail'!$D:$D,[1]Distribution!A241,'[1]Transaction Detail'!$I:$I)</f>
        <v>0</v>
      </c>
      <c r="AD240" s="11">
        <f t="shared" si="29"/>
        <v>123.33</v>
      </c>
      <c r="AE240" s="11">
        <f t="shared" si="30"/>
        <v>123.33</v>
      </c>
      <c r="AF240" s="11">
        <f t="shared" si="31"/>
        <v>123.33</v>
      </c>
      <c r="AG240" s="11">
        <f>SUMIF('[1]Servicing Advances - Active'!A:A,[1]Distribution!A241,'[1]Servicing Advances - Active'!B:B)</f>
        <v>0</v>
      </c>
      <c r="AH240" s="2" t="str">
        <f>_xlfn.IFNA(VLOOKUP(A240,[1]Payoffs!A:AB,22,FALSE),"")</f>
        <v/>
      </c>
      <c r="AI240" s="11">
        <f>_xlfn.IFNA(VLOOKUP($A240,[1]Payoffs!$A:$AB,23,FALSE),0)</f>
        <v>0</v>
      </c>
      <c r="AJ240" s="11">
        <f>_xlfn.IFNA(VLOOKUP($A240,[1]Payoffs!$A:$AB,24,FALSE),0)</f>
        <v>0</v>
      </c>
      <c r="AK240" s="11">
        <f>ROUND(_xlfn.IFNA(VLOOKUP($A240,[1]Payoffs!$A:$AB,19,FALSE),0),2)</f>
        <v>0</v>
      </c>
      <c r="AL240" s="11">
        <v>0</v>
      </c>
      <c r="AM240" s="11">
        <f>IF(AB240&lt;&gt;0,Y240+AC240-AF240+O240-AE240+AI240+AJ240-AK240+P240+AL240,O240+AC240+AI240+AJ240-AK240+P240+AL240)+_xlfn.IFNA(VLOOKUP(A240,[1]Payoffs!A:AB,28,FALSE),0)-AG240</f>
        <v>4435.07</v>
      </c>
      <c r="AN240" s="13">
        <v>45453</v>
      </c>
      <c r="AO240" t="s">
        <v>47</v>
      </c>
      <c r="AP240" s="9">
        <v>0</v>
      </c>
      <c r="AQ240" s="3">
        <v>0</v>
      </c>
      <c r="AR240" s="3">
        <v>0</v>
      </c>
    </row>
    <row r="241" spans="1:44" x14ac:dyDescent="0.25">
      <c r="A241" s="1">
        <v>132079</v>
      </c>
      <c r="B241" s="2">
        <v>45338</v>
      </c>
      <c r="C241" t="s">
        <v>273</v>
      </c>
      <c r="D241" t="s">
        <v>65</v>
      </c>
      <c r="E241" s="3">
        <v>732750</v>
      </c>
      <c r="F241" s="3">
        <v>125000</v>
      </c>
      <c r="G241" s="11">
        <v>0</v>
      </c>
      <c r="H241" s="2">
        <v>45126</v>
      </c>
      <c r="I241" s="2">
        <v>45179</v>
      </c>
      <c r="J241">
        <v>13</v>
      </c>
      <c r="K241" s="2">
        <v>45536</v>
      </c>
      <c r="L241" s="2">
        <v>45536</v>
      </c>
      <c r="M241" t="str">
        <f t="shared" si="24"/>
        <v>No</v>
      </c>
      <c r="N241">
        <f t="shared" si="25"/>
        <v>3</v>
      </c>
      <c r="O241" s="11">
        <v>0</v>
      </c>
      <c r="P241" s="11">
        <f>SUMIF([1]Payoffs!A:A,[1]Distribution!A242,[1]Payoffs!AA:AA)</f>
        <v>0</v>
      </c>
      <c r="R241" s="5">
        <v>9.7500000000000003E-2</v>
      </c>
      <c r="S241" s="5">
        <v>2.5000000000000001E-3</v>
      </c>
      <c r="T241" s="5">
        <v>2.5000000000000001E-3</v>
      </c>
      <c r="U241" s="6">
        <f t="shared" si="26"/>
        <v>9.2499999999999999E-2</v>
      </c>
      <c r="V241" s="9">
        <v>732750</v>
      </c>
      <c r="W241" s="12">
        <f>SUMIF('[1]Commitment Draws'!A:A,[1]Distribution!A242,'[1]Commitment Draws'!G:G)</f>
        <v>0</v>
      </c>
      <c r="X241" s="12">
        <f t="shared" si="27"/>
        <v>732750</v>
      </c>
      <c r="Y241" s="12">
        <v>5953.59</v>
      </c>
      <c r="Z241" s="12">
        <f t="shared" si="28"/>
        <v>5953.59</v>
      </c>
      <c r="AA241" s="7">
        <v>0</v>
      </c>
      <c r="AB241" s="11">
        <f>SUMIF('[1]Transaction Detail'!$D:$D,[1]Distribution!A242,'[1]Transaction Detail'!$H:$H)</f>
        <v>5953.59</v>
      </c>
      <c r="AC241" s="11">
        <f>SUMIF('[1]Transaction Detail'!$D:$D,[1]Distribution!A242,'[1]Transaction Detail'!$I:$I)</f>
        <v>0</v>
      </c>
      <c r="AD241" s="11">
        <f t="shared" si="29"/>
        <v>152.66</v>
      </c>
      <c r="AE241" s="11">
        <f t="shared" si="30"/>
        <v>152.66</v>
      </c>
      <c r="AF241" s="11">
        <f t="shared" si="31"/>
        <v>152.66</v>
      </c>
      <c r="AG241" s="11">
        <f>SUMIF('[1]Servicing Advances - Active'!A:A,[1]Distribution!A242,'[1]Servicing Advances - Active'!B:B)</f>
        <v>0</v>
      </c>
      <c r="AH241" s="2" t="str">
        <f>_xlfn.IFNA(VLOOKUP(A241,[1]Payoffs!A:AB,22,FALSE),"")</f>
        <v/>
      </c>
      <c r="AI241" s="11">
        <f>_xlfn.IFNA(VLOOKUP($A241,[1]Payoffs!$A:$AB,23,FALSE),0)</f>
        <v>0</v>
      </c>
      <c r="AJ241" s="11">
        <f>_xlfn.IFNA(VLOOKUP($A241,[1]Payoffs!$A:$AB,24,FALSE),0)</f>
        <v>0</v>
      </c>
      <c r="AK241" s="11">
        <f>ROUND(_xlfn.IFNA(VLOOKUP($A241,[1]Payoffs!$A:$AB,19,FALSE),0),2)</f>
        <v>0</v>
      </c>
      <c r="AL241" s="11">
        <v>0</v>
      </c>
      <c r="AM241" s="11">
        <f>IF(AB241&lt;&gt;0,Y241+AC241-AF241+O241-AE241+AI241+AJ241-AK241+P241+AL241,O241+AC241+AI241+AJ241-AK241+P241+AL241)+_xlfn.IFNA(VLOOKUP(A241,[1]Payoffs!A:AB,28,FALSE),0)-AG241</f>
        <v>5648.27</v>
      </c>
      <c r="AN241" s="13">
        <v>45453</v>
      </c>
      <c r="AO241" t="s">
        <v>47</v>
      </c>
      <c r="AP241" s="9">
        <v>0</v>
      </c>
      <c r="AQ241" s="3">
        <v>0</v>
      </c>
      <c r="AR241" s="3">
        <v>0</v>
      </c>
    </row>
    <row r="242" spans="1:44" x14ac:dyDescent="0.25">
      <c r="A242" s="1">
        <v>132053</v>
      </c>
      <c r="B242" s="2">
        <v>45338</v>
      </c>
      <c r="C242" t="s">
        <v>274</v>
      </c>
      <c r="D242" t="s">
        <v>71</v>
      </c>
      <c r="E242" s="3">
        <v>463200</v>
      </c>
      <c r="F242" s="3">
        <v>0</v>
      </c>
      <c r="G242" s="11">
        <v>0</v>
      </c>
      <c r="H242" s="2">
        <v>45153</v>
      </c>
      <c r="I242" s="2">
        <v>45209</v>
      </c>
      <c r="J242">
        <v>24</v>
      </c>
      <c r="K242" s="2">
        <v>45901</v>
      </c>
      <c r="L242" s="2">
        <v>45901</v>
      </c>
      <c r="M242" t="str">
        <f t="shared" si="24"/>
        <v>No</v>
      </c>
      <c r="N242">
        <f t="shared" si="25"/>
        <v>15</v>
      </c>
      <c r="O242" s="11">
        <v>0</v>
      </c>
      <c r="P242" s="11">
        <f>SUMIF([1]Payoffs!A:A,[1]Distribution!A243,[1]Payoffs!AA:AA)</f>
        <v>0</v>
      </c>
      <c r="R242" s="5">
        <v>9.5500000000000002E-2</v>
      </c>
      <c r="S242" s="5">
        <v>2.5000000000000001E-3</v>
      </c>
      <c r="T242" s="5">
        <v>2.5000000000000001E-3</v>
      </c>
      <c r="U242" s="6">
        <f t="shared" si="26"/>
        <v>9.0499999999999997E-2</v>
      </c>
      <c r="V242" s="9">
        <v>463200</v>
      </c>
      <c r="W242" s="12">
        <f>SUMIF('[1]Commitment Draws'!A:A,[1]Distribution!A243,'[1]Commitment Draws'!G:G)</f>
        <v>0</v>
      </c>
      <c r="X242" s="12">
        <f t="shared" si="27"/>
        <v>463200</v>
      </c>
      <c r="Y242" s="12">
        <v>3686.3</v>
      </c>
      <c r="Z242" s="12">
        <f t="shared" si="28"/>
        <v>3686.3</v>
      </c>
      <c r="AA242" s="7">
        <v>0</v>
      </c>
      <c r="AB242" s="11">
        <f>SUMIF('[1]Transaction Detail'!$D:$D,[1]Distribution!A243,'[1]Transaction Detail'!$H:$H)</f>
        <v>3686.3</v>
      </c>
      <c r="AC242" s="11">
        <f>SUMIF('[1]Transaction Detail'!$D:$D,[1]Distribution!A243,'[1]Transaction Detail'!$I:$I)</f>
        <v>0</v>
      </c>
      <c r="AD242" s="11">
        <f t="shared" si="29"/>
        <v>96.5</v>
      </c>
      <c r="AE242" s="11">
        <f t="shared" si="30"/>
        <v>96.5</v>
      </c>
      <c r="AF242" s="11">
        <f t="shared" si="31"/>
        <v>96.5</v>
      </c>
      <c r="AG242" s="11">
        <f>SUMIF('[1]Servicing Advances - Active'!A:A,[1]Distribution!A243,'[1]Servicing Advances - Active'!B:B)</f>
        <v>0</v>
      </c>
      <c r="AH242" s="2" t="str">
        <f>_xlfn.IFNA(VLOOKUP(A242,[1]Payoffs!A:AB,22,FALSE),"")</f>
        <v/>
      </c>
      <c r="AI242" s="11">
        <f>_xlfn.IFNA(VLOOKUP($A242,[1]Payoffs!$A:$AB,23,FALSE),0)</f>
        <v>0</v>
      </c>
      <c r="AJ242" s="11">
        <f>_xlfn.IFNA(VLOOKUP($A242,[1]Payoffs!$A:$AB,24,FALSE),0)</f>
        <v>0</v>
      </c>
      <c r="AK242" s="11">
        <f>ROUND(_xlfn.IFNA(VLOOKUP($A242,[1]Payoffs!$A:$AB,19,FALSE),0),2)</f>
        <v>0</v>
      </c>
      <c r="AL242" s="11">
        <v>0</v>
      </c>
      <c r="AM242" s="11">
        <f>IF(AB242&lt;&gt;0,Y242+AC242-AF242+O242-AE242+AI242+AJ242-AK242+P242+AL242,O242+AC242+AI242+AJ242-AK242+P242+AL242)+_xlfn.IFNA(VLOOKUP(A242,[1]Payoffs!A:AB,28,FALSE),0)-AG242</f>
        <v>3493.3</v>
      </c>
      <c r="AN242" s="13">
        <v>45453</v>
      </c>
      <c r="AO242" t="s">
        <v>47</v>
      </c>
      <c r="AP242" s="9">
        <v>0</v>
      </c>
      <c r="AQ242" s="3">
        <v>0</v>
      </c>
      <c r="AR242" s="3">
        <v>0</v>
      </c>
    </row>
    <row r="243" spans="1:44" x14ac:dyDescent="0.25">
      <c r="A243" s="1">
        <v>132628</v>
      </c>
      <c r="B243" s="2">
        <v>45338</v>
      </c>
      <c r="C243" t="s">
        <v>263</v>
      </c>
      <c r="D243" t="s">
        <v>65</v>
      </c>
      <c r="E243" s="3">
        <v>136500</v>
      </c>
      <c r="F243" s="3">
        <v>80100</v>
      </c>
      <c r="G243" s="11">
        <v>0</v>
      </c>
      <c r="H243" s="2">
        <v>45160</v>
      </c>
      <c r="I243" s="2">
        <v>45209</v>
      </c>
      <c r="J243">
        <v>13</v>
      </c>
      <c r="K243" s="2">
        <v>45566</v>
      </c>
      <c r="L243" s="2">
        <v>45566</v>
      </c>
      <c r="M243" t="str">
        <f t="shared" si="24"/>
        <v>No</v>
      </c>
      <c r="N243">
        <f t="shared" si="25"/>
        <v>4</v>
      </c>
      <c r="O243" s="11">
        <v>0</v>
      </c>
      <c r="P243" s="11">
        <f>SUMIF([1]Payoffs!A:A,[1]Distribution!A244,[1]Payoffs!AA:AA)</f>
        <v>0</v>
      </c>
      <c r="R243" s="5">
        <v>0.10199999999999999</v>
      </c>
      <c r="S243" s="5">
        <v>2.5000000000000001E-3</v>
      </c>
      <c r="T243" s="5">
        <v>2.5000000000000001E-3</v>
      </c>
      <c r="U243" s="6">
        <f t="shared" si="26"/>
        <v>9.6999999999999989E-2</v>
      </c>
      <c r="V243" s="9">
        <v>136500</v>
      </c>
      <c r="W243" s="12">
        <f>SUMIF('[1]Commitment Draws'!A:A,[1]Distribution!A244,'[1]Commitment Draws'!G:G)</f>
        <v>0</v>
      </c>
      <c r="X243" s="12">
        <f t="shared" si="27"/>
        <v>136500</v>
      </c>
      <c r="Y243" s="12">
        <v>1160.25</v>
      </c>
      <c r="Z243" s="12">
        <f t="shared" si="28"/>
        <v>1160.25</v>
      </c>
      <c r="AA243" s="7">
        <v>0</v>
      </c>
      <c r="AB243" s="11">
        <f>SUMIF('[1]Transaction Detail'!$D:$D,[1]Distribution!A244,'[1]Transaction Detail'!$H:$H)</f>
        <v>1160.25</v>
      </c>
      <c r="AC243" s="11">
        <f>SUMIF('[1]Transaction Detail'!$D:$D,[1]Distribution!A244,'[1]Transaction Detail'!$I:$I)</f>
        <v>0</v>
      </c>
      <c r="AD243" s="11">
        <f t="shared" si="29"/>
        <v>28.44</v>
      </c>
      <c r="AE243" s="11">
        <f t="shared" si="30"/>
        <v>28.44</v>
      </c>
      <c r="AF243" s="11">
        <f t="shared" si="31"/>
        <v>28.44</v>
      </c>
      <c r="AG243" s="11">
        <f>SUMIF('[1]Servicing Advances - Active'!A:A,[1]Distribution!A244,'[1]Servicing Advances - Active'!B:B)</f>
        <v>0</v>
      </c>
      <c r="AH243" s="2" t="str">
        <f>_xlfn.IFNA(VLOOKUP(A243,[1]Payoffs!A:AB,22,FALSE),"")</f>
        <v/>
      </c>
      <c r="AI243" s="11">
        <f>_xlfn.IFNA(VLOOKUP($A243,[1]Payoffs!$A:$AB,23,FALSE),0)</f>
        <v>0</v>
      </c>
      <c r="AJ243" s="11">
        <f>_xlfn.IFNA(VLOOKUP($A243,[1]Payoffs!$A:$AB,24,FALSE),0)</f>
        <v>0</v>
      </c>
      <c r="AK243" s="11">
        <f>ROUND(_xlfn.IFNA(VLOOKUP($A243,[1]Payoffs!$A:$AB,19,FALSE),0),2)</f>
        <v>0</v>
      </c>
      <c r="AL243" s="11">
        <v>0</v>
      </c>
      <c r="AM243" s="11">
        <f>IF(AB243&lt;&gt;0,Y243+AC243-AF243+O243-AE243+AI243+AJ243-AK243+P243+AL243,O243+AC243+AI243+AJ243-AK243+P243+AL243)+_xlfn.IFNA(VLOOKUP(A243,[1]Payoffs!A:AB,28,FALSE),0)-AG243</f>
        <v>1103.3699999999999</v>
      </c>
      <c r="AN243" s="13">
        <v>45453</v>
      </c>
      <c r="AO243" t="s">
        <v>47</v>
      </c>
      <c r="AP243" s="9">
        <v>0</v>
      </c>
      <c r="AQ243" s="3">
        <v>0</v>
      </c>
      <c r="AR243" s="3">
        <v>0</v>
      </c>
    </row>
    <row r="244" spans="1:44" x14ac:dyDescent="0.25">
      <c r="A244" s="1">
        <v>132633</v>
      </c>
      <c r="B244" s="2">
        <v>45338</v>
      </c>
      <c r="C244" t="s">
        <v>263</v>
      </c>
      <c r="D244" t="s">
        <v>65</v>
      </c>
      <c r="E244" s="3">
        <v>148010</v>
      </c>
      <c r="F244" s="3">
        <v>59465</v>
      </c>
      <c r="G244" s="11">
        <v>0.27</v>
      </c>
      <c r="H244" s="2">
        <v>45160</v>
      </c>
      <c r="I244" s="2">
        <v>45209</v>
      </c>
      <c r="J244">
        <v>13</v>
      </c>
      <c r="K244" s="2">
        <v>45566</v>
      </c>
      <c r="L244" s="2">
        <v>45566</v>
      </c>
      <c r="M244" t="str">
        <f t="shared" si="24"/>
        <v>No</v>
      </c>
      <c r="N244">
        <f t="shared" si="25"/>
        <v>4</v>
      </c>
      <c r="O244" s="11">
        <v>0</v>
      </c>
      <c r="P244" s="11">
        <f>SUMIF([1]Payoffs!A:A,[1]Distribution!A245,[1]Payoffs!AA:AA)</f>
        <v>0</v>
      </c>
      <c r="R244" s="5">
        <v>0.10349999999999999</v>
      </c>
      <c r="S244" s="5">
        <v>2.5000000000000001E-3</v>
      </c>
      <c r="T244" s="5">
        <v>2.5000000000000001E-3</v>
      </c>
      <c r="U244" s="6">
        <f t="shared" si="26"/>
        <v>9.849999999999999E-2</v>
      </c>
      <c r="V244" s="9">
        <v>148009.72999999998</v>
      </c>
      <c r="W244" s="12">
        <f>SUMIF('[1]Commitment Draws'!A:A,[1]Distribution!A245,'[1]Commitment Draws'!G:G)</f>
        <v>0</v>
      </c>
      <c r="X244" s="12">
        <f t="shared" si="27"/>
        <v>148009.72999999998</v>
      </c>
      <c r="Y244" s="12">
        <v>1276.58</v>
      </c>
      <c r="Z244" s="12">
        <f t="shared" si="28"/>
        <v>1276.58</v>
      </c>
      <c r="AA244" s="7">
        <v>0</v>
      </c>
      <c r="AB244" s="11">
        <f>SUMIF('[1]Transaction Detail'!$D:$D,[1]Distribution!A245,'[1]Transaction Detail'!$H:$H)</f>
        <v>1276.58</v>
      </c>
      <c r="AC244" s="11">
        <f>SUMIF('[1]Transaction Detail'!$D:$D,[1]Distribution!A245,'[1]Transaction Detail'!$I:$I)</f>
        <v>0</v>
      </c>
      <c r="AD244" s="11">
        <f t="shared" si="29"/>
        <v>30.84</v>
      </c>
      <c r="AE244" s="11">
        <f t="shared" si="30"/>
        <v>30.84</v>
      </c>
      <c r="AF244" s="11">
        <f t="shared" si="31"/>
        <v>30.84</v>
      </c>
      <c r="AG244" s="11">
        <f>SUMIF('[1]Servicing Advances - Active'!A:A,[1]Distribution!A245,'[1]Servicing Advances - Active'!B:B)</f>
        <v>0</v>
      </c>
      <c r="AH244" s="2" t="str">
        <f>_xlfn.IFNA(VLOOKUP(A244,[1]Payoffs!A:AB,22,FALSE),"")</f>
        <v/>
      </c>
      <c r="AI244" s="11">
        <f>_xlfn.IFNA(VLOOKUP($A244,[1]Payoffs!$A:$AB,23,FALSE),0)</f>
        <v>0</v>
      </c>
      <c r="AJ244" s="11">
        <f>_xlfn.IFNA(VLOOKUP($A244,[1]Payoffs!$A:$AB,24,FALSE),0)</f>
        <v>0</v>
      </c>
      <c r="AK244" s="11">
        <f>ROUND(_xlfn.IFNA(VLOOKUP($A244,[1]Payoffs!$A:$AB,19,FALSE),0),2)</f>
        <v>0</v>
      </c>
      <c r="AL244" s="11">
        <v>0</v>
      </c>
      <c r="AM244" s="11">
        <f>IF(AB244&lt;&gt;0,Y244+AC244-AF244+O244-AE244+AI244+AJ244-AK244+P244+AL244,O244+AC244+AI244+AJ244-AK244+P244+AL244)+_xlfn.IFNA(VLOOKUP(A244,[1]Payoffs!A:AB,28,FALSE),0)-AG244</f>
        <v>1214.9000000000001</v>
      </c>
      <c r="AN244" s="13">
        <v>45453</v>
      </c>
      <c r="AO244" t="s">
        <v>47</v>
      </c>
      <c r="AP244" s="9">
        <v>0</v>
      </c>
      <c r="AQ244" s="3">
        <v>0</v>
      </c>
      <c r="AR244" s="3">
        <v>0</v>
      </c>
    </row>
    <row r="245" spans="1:44" x14ac:dyDescent="0.25">
      <c r="A245" s="1">
        <v>40000084</v>
      </c>
      <c r="B245" s="2">
        <v>45338</v>
      </c>
      <c r="C245" t="s">
        <v>275</v>
      </c>
      <c r="D245" t="s">
        <v>71</v>
      </c>
      <c r="E245" s="3">
        <v>280800</v>
      </c>
      <c r="F245" s="3">
        <v>0</v>
      </c>
      <c r="G245" s="11">
        <v>0</v>
      </c>
      <c r="H245" s="2">
        <v>45233</v>
      </c>
      <c r="I245" s="2">
        <v>45301</v>
      </c>
      <c r="J245">
        <v>13</v>
      </c>
      <c r="K245" s="2">
        <v>45658</v>
      </c>
      <c r="L245" s="2">
        <v>45658</v>
      </c>
      <c r="M245" t="str">
        <f t="shared" si="24"/>
        <v>No</v>
      </c>
      <c r="N245">
        <f t="shared" si="25"/>
        <v>7</v>
      </c>
      <c r="O245" s="11">
        <v>0</v>
      </c>
      <c r="P245" s="11">
        <f>SUMIF([1]Payoffs!A:A,[1]Distribution!A246,[1]Payoffs!AA:AA)</f>
        <v>0</v>
      </c>
      <c r="R245" s="5">
        <v>0.107</v>
      </c>
      <c r="S245" s="5">
        <v>2.5000000000000001E-3</v>
      </c>
      <c r="T245" s="5">
        <v>2.5000000000000001E-3</v>
      </c>
      <c r="U245" s="6">
        <f t="shared" si="26"/>
        <v>0.10199999999999999</v>
      </c>
      <c r="V245" s="9">
        <v>280800</v>
      </c>
      <c r="W245" s="12">
        <f>SUMIF('[1]Commitment Draws'!A:A,[1]Distribution!A246,'[1]Commitment Draws'!G:G)</f>
        <v>0</v>
      </c>
      <c r="X245" s="12">
        <f t="shared" si="27"/>
        <v>280800</v>
      </c>
      <c r="Y245" s="12">
        <v>2503.8000000000002</v>
      </c>
      <c r="Z245" s="12">
        <f t="shared" si="28"/>
        <v>2503.8000000000002</v>
      </c>
      <c r="AA245" s="7">
        <v>0</v>
      </c>
      <c r="AB245" s="11">
        <f>SUMIF('[1]Transaction Detail'!$D:$D,[1]Distribution!A246,'[1]Transaction Detail'!$H:$H)</f>
        <v>2503.8000000000002</v>
      </c>
      <c r="AC245" s="11">
        <f>SUMIF('[1]Transaction Detail'!$D:$D,[1]Distribution!A246,'[1]Transaction Detail'!$I:$I)</f>
        <v>0</v>
      </c>
      <c r="AD245" s="11">
        <f t="shared" si="29"/>
        <v>58.5</v>
      </c>
      <c r="AE245" s="11">
        <f t="shared" si="30"/>
        <v>58.5</v>
      </c>
      <c r="AF245" s="11">
        <f t="shared" si="31"/>
        <v>58.5</v>
      </c>
      <c r="AG245" s="11">
        <f>SUMIF('[1]Servicing Advances - Active'!A:A,[1]Distribution!A246,'[1]Servicing Advances - Active'!B:B)</f>
        <v>0</v>
      </c>
      <c r="AH245" s="2" t="str">
        <f>_xlfn.IFNA(VLOOKUP(A245,[1]Payoffs!A:AB,22,FALSE),"")</f>
        <v/>
      </c>
      <c r="AI245" s="11">
        <f>_xlfn.IFNA(VLOOKUP($A245,[1]Payoffs!$A:$AB,23,FALSE),0)</f>
        <v>0</v>
      </c>
      <c r="AJ245" s="11">
        <f>_xlfn.IFNA(VLOOKUP($A245,[1]Payoffs!$A:$AB,24,FALSE),0)</f>
        <v>0</v>
      </c>
      <c r="AK245" s="11">
        <f>ROUND(_xlfn.IFNA(VLOOKUP($A245,[1]Payoffs!$A:$AB,19,FALSE),0),2)</f>
        <v>0</v>
      </c>
      <c r="AL245" s="11">
        <v>0</v>
      </c>
      <c r="AM245" s="11">
        <f>IF(AB245&lt;&gt;0,Y245+AC245-AF245+O245-AE245+AI245+AJ245-AK245+P245+AL245,O245+AC245+AI245+AJ245-AK245+P245+AL245)+_xlfn.IFNA(VLOOKUP(A245,[1]Payoffs!A:AB,28,FALSE),0)-AG245</f>
        <v>2386.8000000000002</v>
      </c>
      <c r="AN245" s="13">
        <v>45453</v>
      </c>
      <c r="AO245" t="s">
        <v>47</v>
      </c>
      <c r="AP245" s="9">
        <v>0</v>
      </c>
      <c r="AQ245" s="3">
        <v>0</v>
      </c>
      <c r="AR245" s="3">
        <v>0</v>
      </c>
    </row>
    <row r="246" spans="1:44" x14ac:dyDescent="0.25">
      <c r="A246" s="1">
        <v>130077</v>
      </c>
      <c r="B246" s="2">
        <v>45366</v>
      </c>
      <c r="C246" t="s">
        <v>276</v>
      </c>
      <c r="D246" t="s">
        <v>65</v>
      </c>
      <c r="E246" s="3">
        <v>185250</v>
      </c>
      <c r="F246" s="3">
        <v>14775</v>
      </c>
      <c r="G246" s="11">
        <v>0</v>
      </c>
      <c r="H246" s="2">
        <v>45035</v>
      </c>
      <c r="I246" s="2">
        <v>45087</v>
      </c>
      <c r="J246">
        <v>13</v>
      </c>
      <c r="K246" s="2">
        <v>45536</v>
      </c>
      <c r="L246" s="2">
        <v>45444</v>
      </c>
      <c r="M246" t="str">
        <f t="shared" si="24"/>
        <v>Yes</v>
      </c>
      <c r="N246">
        <f t="shared" si="25"/>
        <v>3</v>
      </c>
      <c r="O246" s="11">
        <v>1389.38</v>
      </c>
      <c r="P246" s="11">
        <f>SUMIF([1]Payoffs!A:A,[1]Distribution!A247,[1]Payoffs!AA:AA)</f>
        <v>0</v>
      </c>
      <c r="Q246" s="4">
        <v>45443</v>
      </c>
      <c r="R246" s="5">
        <v>9.6500000000000002E-2</v>
      </c>
      <c r="S246" s="5">
        <v>2.5000000000000001E-3</v>
      </c>
      <c r="T246" s="5">
        <v>2.5000000000000001E-3</v>
      </c>
      <c r="U246" s="6">
        <f t="shared" si="26"/>
        <v>9.1499999999999998E-2</v>
      </c>
      <c r="V246" s="9">
        <v>185250</v>
      </c>
      <c r="W246" s="12">
        <f>SUMIF('[1]Commitment Draws'!A:A,[1]Distribution!A247,'[1]Commitment Draws'!G:G)</f>
        <v>0</v>
      </c>
      <c r="X246" s="12">
        <f t="shared" si="27"/>
        <v>185250</v>
      </c>
      <c r="Y246" s="12">
        <v>1489.72</v>
      </c>
      <c r="Z246" s="12">
        <f t="shared" si="28"/>
        <v>1489.72</v>
      </c>
      <c r="AA246" s="7">
        <v>0</v>
      </c>
      <c r="AB246" s="11">
        <f>SUMIF('[1]Transaction Detail'!$D:$D,[1]Distribution!A247,'[1]Transaction Detail'!$H:$H)</f>
        <v>1489.72</v>
      </c>
      <c r="AC246" s="11">
        <f>SUMIF('[1]Transaction Detail'!$D:$D,[1]Distribution!A247,'[1]Transaction Detail'!$I:$I)</f>
        <v>0</v>
      </c>
      <c r="AD246" s="11">
        <f t="shared" si="29"/>
        <v>38.590000000000003</v>
      </c>
      <c r="AE246" s="11">
        <f t="shared" si="30"/>
        <v>38.590000000000003</v>
      </c>
      <c r="AF246" s="11">
        <f t="shared" si="31"/>
        <v>38.590000000000003</v>
      </c>
      <c r="AG246" s="11">
        <f>SUMIF('[1]Servicing Advances - Active'!A:A,[1]Distribution!A247,'[1]Servicing Advances - Active'!B:B)</f>
        <v>0</v>
      </c>
      <c r="AH246" s="2" t="str">
        <f>_xlfn.IFNA(VLOOKUP(A246,[1]Payoffs!A:AB,22,FALSE),"")</f>
        <v/>
      </c>
      <c r="AI246" s="11">
        <f>_xlfn.IFNA(VLOOKUP($A246,[1]Payoffs!$A:$AB,23,FALSE),0)</f>
        <v>0</v>
      </c>
      <c r="AJ246" s="11">
        <f>_xlfn.IFNA(VLOOKUP($A246,[1]Payoffs!$A:$AB,24,FALSE),0)</f>
        <v>0</v>
      </c>
      <c r="AK246" s="11">
        <f>ROUND(_xlfn.IFNA(VLOOKUP($A246,[1]Payoffs!$A:$AB,19,FALSE),0),2)</f>
        <v>0</v>
      </c>
      <c r="AL246" s="11">
        <v>0</v>
      </c>
      <c r="AM246" s="11">
        <f>IF(AB246&lt;&gt;0,Y246+AC246-AF246+O246-AE246+AI246+AJ246-AK246+P246+AL246,O246+AC246+AI246+AJ246-AK246+P246+AL246)+_xlfn.IFNA(VLOOKUP(A246,[1]Payoffs!A:AB,28,FALSE),0)-AG246</f>
        <v>2801.92</v>
      </c>
      <c r="AN246" s="13">
        <v>45453</v>
      </c>
      <c r="AO246" t="s">
        <v>47</v>
      </c>
      <c r="AP246" s="9">
        <v>0</v>
      </c>
      <c r="AQ246" s="3">
        <v>0</v>
      </c>
      <c r="AR246" s="3">
        <v>0</v>
      </c>
    </row>
    <row r="247" spans="1:44" x14ac:dyDescent="0.25">
      <c r="A247" s="1">
        <v>129726</v>
      </c>
      <c r="B247" s="2">
        <v>45366</v>
      </c>
      <c r="C247" t="s">
        <v>277</v>
      </c>
      <c r="D247" t="s">
        <v>99</v>
      </c>
      <c r="E247" s="3">
        <v>95250</v>
      </c>
      <c r="F247" s="3">
        <v>23950</v>
      </c>
      <c r="G247" s="11">
        <v>2123.7600000000002</v>
      </c>
      <c r="H247" s="2">
        <v>45037</v>
      </c>
      <c r="I247" s="2">
        <v>45087</v>
      </c>
      <c r="J247">
        <v>13</v>
      </c>
      <c r="K247" s="2">
        <v>45536</v>
      </c>
      <c r="L247" s="2">
        <v>45444</v>
      </c>
      <c r="M247" t="str">
        <f t="shared" si="24"/>
        <v>Yes</v>
      </c>
      <c r="N247">
        <f t="shared" si="25"/>
        <v>3</v>
      </c>
      <c r="O247" s="11">
        <v>0</v>
      </c>
      <c r="P247" s="11">
        <f>SUMIF([1]Payoffs!A:A,[1]Distribution!A248,[1]Payoffs!AA:AA)</f>
        <v>0</v>
      </c>
      <c r="Q247" s="4" t="s">
        <v>59</v>
      </c>
      <c r="R247" s="5">
        <v>0.1235</v>
      </c>
      <c r="S247" s="5">
        <v>2.5000000000000001E-3</v>
      </c>
      <c r="T247" s="5">
        <v>2.5000000000000001E-3</v>
      </c>
      <c r="U247" s="6">
        <f t="shared" si="26"/>
        <v>0.11849999999999999</v>
      </c>
      <c r="V247" s="9">
        <v>95250</v>
      </c>
      <c r="W247" s="12">
        <f>SUMIF('[1]Commitment Draws'!A:A,[1]Distribution!A248,'[1]Commitment Draws'!G:G)</f>
        <v>0</v>
      </c>
      <c r="X247" s="12">
        <f t="shared" si="27"/>
        <v>95250</v>
      </c>
      <c r="Y247" s="12">
        <v>980.28</v>
      </c>
      <c r="Z247" s="12">
        <f t="shared" si="28"/>
        <v>980.28</v>
      </c>
      <c r="AA247" s="7">
        <v>0</v>
      </c>
      <c r="AB247" s="11">
        <f>SUMIF('[1]Transaction Detail'!$D:$D,[1]Distribution!A248,'[1]Transaction Detail'!$H:$H)</f>
        <v>980.28</v>
      </c>
      <c r="AC247" s="11">
        <f>SUMIF('[1]Transaction Detail'!$D:$D,[1]Distribution!A248,'[1]Transaction Detail'!$I:$I)</f>
        <v>0</v>
      </c>
      <c r="AD247" s="11">
        <f t="shared" si="29"/>
        <v>19.84</v>
      </c>
      <c r="AE247" s="11">
        <f t="shared" si="30"/>
        <v>19.84</v>
      </c>
      <c r="AF247" s="11">
        <f t="shared" si="31"/>
        <v>19.84</v>
      </c>
      <c r="AG247" s="11">
        <f>SUMIF('[1]Servicing Advances - Active'!A:A,[1]Distribution!A248,'[1]Servicing Advances - Active'!B:B)</f>
        <v>0</v>
      </c>
      <c r="AH247" s="2" t="str">
        <f>_xlfn.IFNA(VLOOKUP(A247,[1]Payoffs!A:AB,22,FALSE),"")</f>
        <v/>
      </c>
      <c r="AI247" s="11">
        <f>_xlfn.IFNA(VLOOKUP($A247,[1]Payoffs!$A:$AB,23,FALSE),0)</f>
        <v>0</v>
      </c>
      <c r="AJ247" s="11">
        <f>_xlfn.IFNA(VLOOKUP($A247,[1]Payoffs!$A:$AB,24,FALSE),0)</f>
        <v>0</v>
      </c>
      <c r="AK247" s="11">
        <f>ROUND(_xlfn.IFNA(VLOOKUP($A247,[1]Payoffs!$A:$AB,19,FALSE),0),2)</f>
        <v>0</v>
      </c>
      <c r="AL247" s="11">
        <v>0</v>
      </c>
      <c r="AM247" s="11">
        <f>IF(AB247&lt;&gt;0,Y247+AC247-AF247+O247-AE247+AI247+AJ247-AK247+P247+AL247,O247+AC247+AI247+AJ247-AK247+P247+AL247)+_xlfn.IFNA(VLOOKUP(A247,[1]Payoffs!A:AB,28,FALSE),0)-AG247</f>
        <v>940.59999999999991</v>
      </c>
      <c r="AN247" s="13">
        <v>45453</v>
      </c>
      <c r="AO247" t="s">
        <v>47</v>
      </c>
      <c r="AP247" s="9">
        <v>0</v>
      </c>
      <c r="AQ247" s="3">
        <v>0</v>
      </c>
      <c r="AR247" s="3">
        <v>0</v>
      </c>
    </row>
    <row r="248" spans="1:44" x14ac:dyDescent="0.25">
      <c r="A248" s="1">
        <v>130191</v>
      </c>
      <c r="B248" s="2">
        <v>45366</v>
      </c>
      <c r="C248" t="s">
        <v>278</v>
      </c>
      <c r="D248" t="s">
        <v>65</v>
      </c>
      <c r="E248" s="3">
        <v>263250</v>
      </c>
      <c r="F248" s="3">
        <v>59200</v>
      </c>
      <c r="G248" s="11">
        <v>0</v>
      </c>
      <c r="H248" s="2">
        <v>45047</v>
      </c>
      <c r="I248" s="2">
        <v>45087</v>
      </c>
      <c r="J248">
        <v>13</v>
      </c>
      <c r="K248" s="2">
        <v>45444</v>
      </c>
      <c r="L248" s="2">
        <v>45444</v>
      </c>
      <c r="M248" t="str">
        <f t="shared" si="24"/>
        <v>No</v>
      </c>
      <c r="N248">
        <f t="shared" si="25"/>
        <v>0</v>
      </c>
      <c r="O248" s="11">
        <v>0</v>
      </c>
      <c r="P248" s="11">
        <f>SUMIF([1]Payoffs!A:A,[1]Distribution!A249,[1]Payoffs!AA:AA)</f>
        <v>0</v>
      </c>
      <c r="R248" s="5">
        <v>0.105</v>
      </c>
      <c r="S248" s="5">
        <v>2.5000000000000001E-3</v>
      </c>
      <c r="T248" s="5">
        <v>2.5000000000000001E-3</v>
      </c>
      <c r="U248" s="6">
        <f t="shared" si="26"/>
        <v>9.9999999999999992E-2</v>
      </c>
      <c r="V248" s="9">
        <v>261700</v>
      </c>
      <c r="W248" s="12">
        <f>SUMIF('[1]Commitment Draws'!A:A,[1]Distribution!A249,'[1]Commitment Draws'!G:G)</f>
        <v>0</v>
      </c>
      <c r="X248" s="12">
        <f t="shared" si="27"/>
        <v>0</v>
      </c>
      <c r="Y248" s="12">
        <v>2289.88</v>
      </c>
      <c r="Z248" s="12">
        <f t="shared" si="28"/>
        <v>2289.88</v>
      </c>
      <c r="AA248" s="7">
        <v>0</v>
      </c>
      <c r="AB248" s="11">
        <f>SUMIF('[1]Transaction Detail'!$D:$D,[1]Distribution!A249,'[1]Transaction Detail'!$H:$H)</f>
        <v>2289.88</v>
      </c>
      <c r="AC248" s="11">
        <f>SUMIF('[1]Transaction Detail'!$D:$D,[1]Distribution!A249,'[1]Transaction Detail'!$I:$I)</f>
        <v>0</v>
      </c>
      <c r="AD248" s="11">
        <f t="shared" si="29"/>
        <v>54.52</v>
      </c>
      <c r="AE248" s="11">
        <f t="shared" si="30"/>
        <v>54.52</v>
      </c>
      <c r="AF248" s="11">
        <f t="shared" si="31"/>
        <v>54.52</v>
      </c>
      <c r="AG248" s="11">
        <f>SUMIF('[1]Servicing Advances - Active'!A:A,[1]Distribution!A249,'[1]Servicing Advances - Active'!B:B)</f>
        <v>0</v>
      </c>
      <c r="AH248" s="2">
        <f>_xlfn.IFNA(VLOOKUP(A248,[1]Payoffs!A:AB,22,FALSE),"")</f>
        <v>45426</v>
      </c>
      <c r="AI248" s="11">
        <f>_xlfn.IFNA(VLOOKUP($A248,[1]Payoffs!$A:$AB,23,FALSE),0)</f>
        <v>261700</v>
      </c>
      <c r="AJ248" s="11">
        <f>_xlfn.IFNA(VLOOKUP($A248,[1]Payoffs!$A:$AB,24,FALSE),0)</f>
        <v>1068.6083333333333</v>
      </c>
      <c r="AK248" s="11">
        <f>ROUND(_xlfn.IFNA(VLOOKUP($A248,[1]Payoffs!$A:$AB,19,FALSE),0),2)</f>
        <v>50.89</v>
      </c>
      <c r="AL248" s="11">
        <v>0</v>
      </c>
      <c r="AM248" s="11">
        <f>IF(AB248&lt;&gt;0,Y248+AC248-AF248+O248-AE248+AI248+AJ248-AK248+P248+AL248,O248+AC248+AI248+AJ248-AK248+P248+AL248)+_xlfn.IFNA(VLOOKUP(A248,[1]Payoffs!A:AB,28,FALSE),0)-AG248</f>
        <v>264898.55833333335</v>
      </c>
      <c r="AN248" s="13" t="s">
        <v>52</v>
      </c>
      <c r="AO248" t="s">
        <v>53</v>
      </c>
      <c r="AP248" s="9">
        <v>0</v>
      </c>
      <c r="AQ248" s="3">
        <v>0</v>
      </c>
      <c r="AR248" s="3">
        <v>0</v>
      </c>
    </row>
    <row r="249" spans="1:44" x14ac:dyDescent="0.25">
      <c r="A249" s="1">
        <v>130354</v>
      </c>
      <c r="B249" s="2">
        <v>45366</v>
      </c>
      <c r="C249" t="s">
        <v>279</v>
      </c>
      <c r="D249" t="s">
        <v>71</v>
      </c>
      <c r="E249" s="3">
        <v>240000</v>
      </c>
      <c r="F249" s="3">
        <v>0</v>
      </c>
      <c r="G249" s="11">
        <v>0</v>
      </c>
      <c r="H249" s="2">
        <v>45048</v>
      </c>
      <c r="I249" s="2">
        <v>45117</v>
      </c>
      <c r="J249">
        <v>13</v>
      </c>
      <c r="K249" s="2">
        <v>45474</v>
      </c>
      <c r="L249" s="2">
        <v>45474</v>
      </c>
      <c r="M249" t="str">
        <f t="shared" si="24"/>
        <v>No</v>
      </c>
      <c r="N249">
        <f t="shared" si="25"/>
        <v>1</v>
      </c>
      <c r="O249" s="11">
        <v>0</v>
      </c>
      <c r="P249" s="11">
        <f>SUMIF([1]Payoffs!A:A,[1]Distribution!A250,[1]Payoffs!AA:AA)</f>
        <v>0</v>
      </c>
      <c r="R249" s="5">
        <v>0.11600000000000001</v>
      </c>
      <c r="S249" s="5">
        <v>2.5000000000000001E-3</v>
      </c>
      <c r="T249" s="5">
        <v>2.5000000000000001E-3</v>
      </c>
      <c r="U249" s="6">
        <f t="shared" si="26"/>
        <v>0.111</v>
      </c>
      <c r="V249" s="9">
        <v>240000</v>
      </c>
      <c r="W249" s="12">
        <f>SUMIF('[1]Commitment Draws'!A:A,[1]Distribution!A250,'[1]Commitment Draws'!G:G)</f>
        <v>0</v>
      </c>
      <c r="X249" s="12">
        <f t="shared" si="27"/>
        <v>240000</v>
      </c>
      <c r="Y249" s="12">
        <v>2320</v>
      </c>
      <c r="Z249" s="12">
        <f t="shared" si="28"/>
        <v>2320</v>
      </c>
      <c r="AA249" s="7">
        <v>0</v>
      </c>
      <c r="AB249" s="11">
        <f>SUMIF('[1]Transaction Detail'!$D:$D,[1]Distribution!A250,'[1]Transaction Detail'!$H:$H)</f>
        <v>2320</v>
      </c>
      <c r="AC249" s="11">
        <f>SUMIF('[1]Transaction Detail'!$D:$D,[1]Distribution!A250,'[1]Transaction Detail'!$I:$I)</f>
        <v>0</v>
      </c>
      <c r="AD249" s="11">
        <f t="shared" si="29"/>
        <v>50</v>
      </c>
      <c r="AE249" s="11">
        <f t="shared" si="30"/>
        <v>50</v>
      </c>
      <c r="AF249" s="11">
        <f t="shared" si="31"/>
        <v>50</v>
      </c>
      <c r="AG249" s="11">
        <f>SUMIF('[1]Servicing Advances - Active'!A:A,[1]Distribution!A250,'[1]Servicing Advances - Active'!B:B)</f>
        <v>0</v>
      </c>
      <c r="AH249" s="2" t="str">
        <f>_xlfn.IFNA(VLOOKUP(A249,[1]Payoffs!A:AB,22,FALSE),"")</f>
        <v/>
      </c>
      <c r="AI249" s="11">
        <f>_xlfn.IFNA(VLOOKUP($A249,[1]Payoffs!$A:$AB,23,FALSE),0)</f>
        <v>0</v>
      </c>
      <c r="AJ249" s="11">
        <f>_xlfn.IFNA(VLOOKUP($A249,[1]Payoffs!$A:$AB,24,FALSE),0)</f>
        <v>0</v>
      </c>
      <c r="AK249" s="11">
        <f>ROUND(_xlfn.IFNA(VLOOKUP($A249,[1]Payoffs!$A:$AB,19,FALSE),0),2)</f>
        <v>0</v>
      </c>
      <c r="AL249" s="11">
        <v>0</v>
      </c>
      <c r="AM249" s="11">
        <f>IF(AB249&lt;&gt;0,Y249+AC249-AF249+O249-AE249+AI249+AJ249-AK249+P249+AL249,O249+AC249+AI249+AJ249-AK249+P249+AL249)+_xlfn.IFNA(VLOOKUP(A249,[1]Payoffs!A:AB,28,FALSE),0)-AG249</f>
        <v>2220</v>
      </c>
      <c r="AN249" s="13">
        <v>45453</v>
      </c>
      <c r="AO249" t="s">
        <v>47</v>
      </c>
      <c r="AP249" s="9">
        <v>0</v>
      </c>
      <c r="AQ249" s="3">
        <v>0</v>
      </c>
      <c r="AR249" s="3">
        <v>0</v>
      </c>
    </row>
    <row r="250" spans="1:44" x14ac:dyDescent="0.25">
      <c r="A250" s="1">
        <v>130293</v>
      </c>
      <c r="B250" s="2">
        <v>45366</v>
      </c>
      <c r="C250" t="s">
        <v>280</v>
      </c>
      <c r="D250" t="s">
        <v>65</v>
      </c>
      <c r="E250" s="3">
        <v>242620</v>
      </c>
      <c r="F250" s="3">
        <v>90000</v>
      </c>
      <c r="G250" s="11">
        <v>90000</v>
      </c>
      <c r="H250" s="2">
        <v>45054</v>
      </c>
      <c r="I250" s="2">
        <v>45117</v>
      </c>
      <c r="J250">
        <v>13</v>
      </c>
      <c r="K250" s="2">
        <v>45474</v>
      </c>
      <c r="L250" s="2">
        <v>45474</v>
      </c>
      <c r="M250" t="str">
        <f t="shared" si="24"/>
        <v>No</v>
      </c>
      <c r="N250">
        <f t="shared" si="25"/>
        <v>1</v>
      </c>
      <c r="O250" s="11">
        <v>0</v>
      </c>
      <c r="P250" s="11">
        <f>SUMIF([1]Payoffs!A:A,[1]Distribution!A251,[1]Payoffs!AA:AA)</f>
        <v>0</v>
      </c>
      <c r="R250" s="5">
        <v>0.114</v>
      </c>
      <c r="S250" s="5">
        <v>2.5000000000000001E-3</v>
      </c>
      <c r="T250" s="5">
        <v>2.5000000000000001E-3</v>
      </c>
      <c r="U250" s="6">
        <f t="shared" si="26"/>
        <v>0.109</v>
      </c>
      <c r="V250" s="9">
        <v>152620</v>
      </c>
      <c r="W250" s="12">
        <f>SUMIF('[1]Commitment Draws'!A:A,[1]Distribution!A251,'[1]Commitment Draws'!G:G)</f>
        <v>0</v>
      </c>
      <c r="X250" s="12">
        <f t="shared" si="27"/>
        <v>152620</v>
      </c>
      <c r="Y250" s="12">
        <v>1449.89</v>
      </c>
      <c r="Z250" s="12">
        <f t="shared" si="28"/>
        <v>1449.89</v>
      </c>
      <c r="AA250" s="7">
        <v>0</v>
      </c>
      <c r="AB250" s="11">
        <f>SUMIF('[1]Transaction Detail'!$D:$D,[1]Distribution!A251,'[1]Transaction Detail'!$H:$H)</f>
        <v>1449.89</v>
      </c>
      <c r="AC250" s="11">
        <f>SUMIF('[1]Transaction Detail'!$D:$D,[1]Distribution!A251,'[1]Transaction Detail'!$I:$I)</f>
        <v>0</v>
      </c>
      <c r="AD250" s="11">
        <f t="shared" si="29"/>
        <v>31.8</v>
      </c>
      <c r="AE250" s="11">
        <f t="shared" si="30"/>
        <v>31.8</v>
      </c>
      <c r="AF250" s="11">
        <f t="shared" si="31"/>
        <v>31.8</v>
      </c>
      <c r="AG250" s="11">
        <f>SUMIF('[1]Servicing Advances - Active'!A:A,[1]Distribution!A251,'[1]Servicing Advances - Active'!B:B)</f>
        <v>0</v>
      </c>
      <c r="AH250" s="2" t="str">
        <f>_xlfn.IFNA(VLOOKUP(A250,[1]Payoffs!A:AB,22,FALSE),"")</f>
        <v/>
      </c>
      <c r="AI250" s="11">
        <f>_xlfn.IFNA(VLOOKUP($A250,[1]Payoffs!$A:$AB,23,FALSE),0)</f>
        <v>0</v>
      </c>
      <c r="AJ250" s="11">
        <f>_xlfn.IFNA(VLOOKUP($A250,[1]Payoffs!$A:$AB,24,FALSE),0)</f>
        <v>0</v>
      </c>
      <c r="AK250" s="11">
        <f>ROUND(_xlfn.IFNA(VLOOKUP($A250,[1]Payoffs!$A:$AB,19,FALSE),0),2)</f>
        <v>0</v>
      </c>
      <c r="AL250" s="11">
        <v>0</v>
      </c>
      <c r="AM250" s="11">
        <f>IF(AB250&lt;&gt;0,Y250+AC250-AF250+O250-AE250+AI250+AJ250-AK250+P250+AL250,O250+AC250+AI250+AJ250-AK250+P250+AL250)+_xlfn.IFNA(VLOOKUP(A250,[1]Payoffs!A:AB,28,FALSE),0)-AG250</f>
        <v>1386.2900000000002</v>
      </c>
      <c r="AN250" s="13">
        <v>45453</v>
      </c>
      <c r="AO250" t="s">
        <v>47</v>
      </c>
      <c r="AP250" s="9">
        <v>0</v>
      </c>
      <c r="AQ250" s="3">
        <v>0</v>
      </c>
      <c r="AR250" s="3">
        <v>0</v>
      </c>
    </row>
    <row r="251" spans="1:44" x14ac:dyDescent="0.25">
      <c r="A251" s="1">
        <v>130492</v>
      </c>
      <c r="B251" s="2">
        <v>45366</v>
      </c>
      <c r="C251" t="s">
        <v>281</v>
      </c>
      <c r="D251" t="s">
        <v>71</v>
      </c>
      <c r="E251" s="3">
        <v>405000</v>
      </c>
      <c r="F251" s="3">
        <v>0</v>
      </c>
      <c r="G251" s="11">
        <v>0</v>
      </c>
      <c r="H251" s="2">
        <v>45058</v>
      </c>
      <c r="I251" s="2">
        <v>45117</v>
      </c>
      <c r="J251">
        <v>13</v>
      </c>
      <c r="K251" s="2">
        <v>45566</v>
      </c>
      <c r="L251" s="2">
        <v>45474</v>
      </c>
      <c r="M251" t="str">
        <f t="shared" si="24"/>
        <v>Yes</v>
      </c>
      <c r="N251">
        <f t="shared" si="25"/>
        <v>4</v>
      </c>
      <c r="O251" s="11">
        <v>3037.5</v>
      </c>
      <c r="P251" s="11">
        <f>SUMIF([1]Payoffs!A:A,[1]Distribution!A252,[1]Payoffs!AA:AA)</f>
        <v>0</v>
      </c>
      <c r="Q251" s="4">
        <v>45443</v>
      </c>
      <c r="R251" s="5">
        <v>0.1135</v>
      </c>
      <c r="S251" s="5">
        <v>2.5000000000000001E-3</v>
      </c>
      <c r="T251" s="5">
        <v>2.5000000000000001E-3</v>
      </c>
      <c r="U251" s="6">
        <f t="shared" si="26"/>
        <v>0.1085</v>
      </c>
      <c r="V251" s="9">
        <v>405000</v>
      </c>
      <c r="W251" s="12">
        <f>SUMIF('[1]Commitment Draws'!A:A,[1]Distribution!A252,'[1]Commitment Draws'!G:G)</f>
        <v>0</v>
      </c>
      <c r="X251" s="12">
        <f t="shared" si="27"/>
        <v>405000</v>
      </c>
      <c r="Y251" s="12">
        <v>3830.63</v>
      </c>
      <c r="Z251" s="12">
        <f t="shared" si="28"/>
        <v>3830.63</v>
      </c>
      <c r="AA251" s="7">
        <v>0</v>
      </c>
      <c r="AB251" s="11">
        <f>SUMIF('[1]Transaction Detail'!$D:$D,[1]Distribution!A252,'[1]Transaction Detail'!$H:$H)</f>
        <v>3830.63</v>
      </c>
      <c r="AC251" s="11">
        <f>SUMIF('[1]Transaction Detail'!$D:$D,[1]Distribution!A252,'[1]Transaction Detail'!$I:$I)</f>
        <v>0</v>
      </c>
      <c r="AD251" s="11">
        <f t="shared" si="29"/>
        <v>84.38</v>
      </c>
      <c r="AE251" s="11">
        <f t="shared" si="30"/>
        <v>84.38</v>
      </c>
      <c r="AF251" s="11">
        <f t="shared" si="31"/>
        <v>84.38</v>
      </c>
      <c r="AG251" s="11">
        <f>SUMIF('[1]Servicing Advances - Active'!A:A,[1]Distribution!A252,'[1]Servicing Advances - Active'!B:B)</f>
        <v>0</v>
      </c>
      <c r="AH251" s="2" t="str">
        <f>_xlfn.IFNA(VLOOKUP(A251,[1]Payoffs!A:AB,22,FALSE),"")</f>
        <v/>
      </c>
      <c r="AI251" s="11">
        <f>_xlfn.IFNA(VLOOKUP($A251,[1]Payoffs!$A:$AB,23,FALSE),0)</f>
        <v>0</v>
      </c>
      <c r="AJ251" s="11">
        <f>_xlfn.IFNA(VLOOKUP($A251,[1]Payoffs!$A:$AB,24,FALSE),0)</f>
        <v>0</v>
      </c>
      <c r="AK251" s="11">
        <f>ROUND(_xlfn.IFNA(VLOOKUP($A251,[1]Payoffs!$A:$AB,19,FALSE),0),2)</f>
        <v>0</v>
      </c>
      <c r="AL251" s="11">
        <v>0</v>
      </c>
      <c r="AM251" s="11">
        <f>IF(AB251&lt;&gt;0,Y251+AC251-AF251+O251-AE251+AI251+AJ251-AK251+P251+AL251,O251+AC251+AI251+AJ251-AK251+P251+AL251)+_xlfn.IFNA(VLOOKUP(A251,[1]Payoffs!A:AB,28,FALSE),0)-AG251</f>
        <v>6699.37</v>
      </c>
      <c r="AN251" s="13">
        <v>45453</v>
      </c>
      <c r="AO251" t="s">
        <v>47</v>
      </c>
      <c r="AP251" s="9">
        <v>0</v>
      </c>
      <c r="AQ251" s="3">
        <v>0</v>
      </c>
      <c r="AR251" s="3">
        <v>0</v>
      </c>
    </row>
    <row r="252" spans="1:44" x14ac:dyDescent="0.25">
      <c r="A252" s="1">
        <v>130513</v>
      </c>
      <c r="B252" s="2">
        <v>45366</v>
      </c>
      <c r="C252" t="s">
        <v>282</v>
      </c>
      <c r="D252" t="s">
        <v>71</v>
      </c>
      <c r="E252" s="3">
        <v>210000</v>
      </c>
      <c r="F252" s="3">
        <v>0</v>
      </c>
      <c r="G252" s="11">
        <v>0</v>
      </c>
      <c r="H252" s="2">
        <v>45058</v>
      </c>
      <c r="I252" s="2">
        <v>45117</v>
      </c>
      <c r="J252">
        <v>13</v>
      </c>
      <c r="K252" s="2">
        <v>45474</v>
      </c>
      <c r="L252" s="2">
        <v>45474</v>
      </c>
      <c r="M252" t="str">
        <f t="shared" si="24"/>
        <v>No</v>
      </c>
      <c r="N252">
        <f t="shared" si="25"/>
        <v>1</v>
      </c>
      <c r="O252" s="11">
        <v>0</v>
      </c>
      <c r="P252" s="11">
        <f>SUMIF([1]Payoffs!A:A,[1]Distribution!A253,[1]Payoffs!AA:AA)</f>
        <v>0</v>
      </c>
      <c r="R252" s="5">
        <v>8.9899999999999994E-2</v>
      </c>
      <c r="S252" s="5">
        <v>2.5000000000000001E-3</v>
      </c>
      <c r="T252" s="5">
        <v>2.5000000000000001E-3</v>
      </c>
      <c r="U252" s="6">
        <f t="shared" si="26"/>
        <v>8.4899999999999989E-2</v>
      </c>
      <c r="V252" s="9">
        <v>210000</v>
      </c>
      <c r="W252" s="12">
        <f>SUMIF('[1]Commitment Draws'!A:A,[1]Distribution!A253,'[1]Commitment Draws'!G:G)</f>
        <v>0</v>
      </c>
      <c r="X252" s="12">
        <f t="shared" si="27"/>
        <v>210000</v>
      </c>
      <c r="Y252" s="12">
        <v>1573.25</v>
      </c>
      <c r="Z252" s="12">
        <f t="shared" si="28"/>
        <v>1573.25</v>
      </c>
      <c r="AA252" s="7">
        <v>0</v>
      </c>
      <c r="AB252" s="11">
        <f>SUMIF('[1]Transaction Detail'!$D:$D,[1]Distribution!A253,'[1]Transaction Detail'!$H:$H)</f>
        <v>1573.25</v>
      </c>
      <c r="AC252" s="11">
        <f>SUMIF('[1]Transaction Detail'!$D:$D,[1]Distribution!A253,'[1]Transaction Detail'!$I:$I)</f>
        <v>0</v>
      </c>
      <c r="AD252" s="11">
        <f t="shared" si="29"/>
        <v>43.75</v>
      </c>
      <c r="AE252" s="11">
        <f t="shared" si="30"/>
        <v>43.75</v>
      </c>
      <c r="AF252" s="11">
        <f t="shared" si="31"/>
        <v>43.75</v>
      </c>
      <c r="AG252" s="11">
        <f>SUMIF('[1]Servicing Advances - Active'!A:A,[1]Distribution!A253,'[1]Servicing Advances - Active'!B:B)</f>
        <v>0</v>
      </c>
      <c r="AH252" s="2" t="str">
        <f>_xlfn.IFNA(VLOOKUP(A252,[1]Payoffs!A:AB,22,FALSE),"")</f>
        <v/>
      </c>
      <c r="AI252" s="11">
        <f>_xlfn.IFNA(VLOOKUP($A252,[1]Payoffs!$A:$AB,23,FALSE),0)</f>
        <v>0</v>
      </c>
      <c r="AJ252" s="11">
        <f>_xlfn.IFNA(VLOOKUP($A252,[1]Payoffs!$A:$AB,24,FALSE),0)</f>
        <v>0</v>
      </c>
      <c r="AK252" s="11">
        <f>ROUND(_xlfn.IFNA(VLOOKUP($A252,[1]Payoffs!$A:$AB,19,FALSE),0),2)</f>
        <v>0</v>
      </c>
      <c r="AL252" s="11">
        <v>0</v>
      </c>
      <c r="AM252" s="11">
        <f>IF(AB252&lt;&gt;0,Y252+AC252-AF252+O252-AE252+AI252+AJ252-AK252+P252+AL252,O252+AC252+AI252+AJ252-AK252+P252+AL252)+_xlfn.IFNA(VLOOKUP(A252,[1]Payoffs!A:AB,28,FALSE),0)-AG252</f>
        <v>1485.75</v>
      </c>
      <c r="AN252" s="13">
        <v>45453</v>
      </c>
      <c r="AO252" t="s">
        <v>47</v>
      </c>
      <c r="AP252" s="9">
        <v>0</v>
      </c>
      <c r="AQ252" s="3">
        <v>0</v>
      </c>
      <c r="AR252" s="3">
        <v>0</v>
      </c>
    </row>
    <row r="253" spans="1:44" x14ac:dyDescent="0.25">
      <c r="A253" s="1">
        <v>130559</v>
      </c>
      <c r="B253" s="2">
        <v>45366</v>
      </c>
      <c r="C253" t="s">
        <v>283</v>
      </c>
      <c r="D253" t="s">
        <v>65</v>
      </c>
      <c r="E253" s="3">
        <v>146250</v>
      </c>
      <c r="F253" s="3">
        <v>75000</v>
      </c>
      <c r="G253" s="11">
        <v>0</v>
      </c>
      <c r="H253" s="2">
        <v>45077</v>
      </c>
      <c r="I253" s="2">
        <v>45117</v>
      </c>
      <c r="J253">
        <v>13</v>
      </c>
      <c r="K253" s="2">
        <v>45474</v>
      </c>
      <c r="L253" s="2">
        <v>45474</v>
      </c>
      <c r="M253" t="str">
        <f t="shared" si="24"/>
        <v>No</v>
      </c>
      <c r="N253">
        <f t="shared" si="25"/>
        <v>0</v>
      </c>
      <c r="O253" s="11">
        <v>0</v>
      </c>
      <c r="P253" s="11">
        <f>SUMIF([1]Payoffs!A:A,[1]Distribution!A254,[1]Payoffs!AA:AA)</f>
        <v>0</v>
      </c>
      <c r="R253" s="5">
        <v>0.1285</v>
      </c>
      <c r="S253" s="5">
        <v>2.5000000000000001E-3</v>
      </c>
      <c r="T253" s="5">
        <v>2.5000000000000001E-3</v>
      </c>
      <c r="U253" s="6">
        <f t="shared" si="26"/>
        <v>0.1235</v>
      </c>
      <c r="V253" s="9">
        <v>146250</v>
      </c>
      <c r="W253" s="12">
        <f>SUMIF('[1]Commitment Draws'!A:A,[1]Distribution!A254,'[1]Commitment Draws'!G:G)</f>
        <v>0</v>
      </c>
      <c r="X253" s="12">
        <f t="shared" si="27"/>
        <v>0</v>
      </c>
      <c r="Y253" s="12">
        <v>1566.09</v>
      </c>
      <c r="Z253" s="12">
        <f t="shared" si="28"/>
        <v>1566.09</v>
      </c>
      <c r="AA253" s="7">
        <v>0</v>
      </c>
      <c r="AB253" s="11">
        <f>SUMIF('[1]Transaction Detail'!$D:$D,[1]Distribution!A254,'[1]Transaction Detail'!$H:$H)</f>
        <v>1566.09</v>
      </c>
      <c r="AC253" s="11">
        <f>SUMIF('[1]Transaction Detail'!$D:$D,[1]Distribution!A254,'[1]Transaction Detail'!$I:$I)</f>
        <v>0</v>
      </c>
      <c r="AD253" s="11">
        <f t="shared" si="29"/>
        <v>30.47</v>
      </c>
      <c r="AE253" s="11">
        <f t="shared" si="30"/>
        <v>30.47</v>
      </c>
      <c r="AF253" s="11">
        <f t="shared" si="31"/>
        <v>30.47</v>
      </c>
      <c r="AG253" s="11">
        <f>SUMIF('[1]Servicing Advances - Active'!A:A,[1]Distribution!A254,'[1]Servicing Advances - Active'!B:B)</f>
        <v>0</v>
      </c>
      <c r="AH253" s="2">
        <f>_xlfn.IFNA(VLOOKUP(A253,[1]Payoffs!A:AB,22,FALSE),"")</f>
        <v>45441</v>
      </c>
      <c r="AI253" s="11">
        <f>_xlfn.IFNA(VLOOKUP($A253,[1]Payoffs!$A:$AB,23,FALSE),0)</f>
        <v>146250</v>
      </c>
      <c r="AJ253" s="11">
        <f>_xlfn.IFNA(VLOOKUP($A253,[1]Payoffs!$A:$AB,24,FALSE),0)</f>
        <v>1513.890625</v>
      </c>
      <c r="AK253" s="11">
        <f>ROUND(_xlfn.IFNA(VLOOKUP($A253,[1]Payoffs!$A:$AB,19,FALSE),0),2)</f>
        <v>58.91</v>
      </c>
      <c r="AL253" s="11">
        <v>0</v>
      </c>
      <c r="AM253" s="11">
        <f>IF(AB253&lt;&gt;0,Y253+AC253-AF253+O253-AE253+AI253+AJ253-AK253+P253+AL253,O253+AC253+AI253+AJ253-AK253+P253+AL253)+_xlfn.IFNA(VLOOKUP(A253,[1]Payoffs!A:AB,28,FALSE),0)-AG253</f>
        <v>149210.13062499999</v>
      </c>
      <c r="AN253" s="13" t="s">
        <v>52</v>
      </c>
      <c r="AO253" t="s">
        <v>53</v>
      </c>
      <c r="AP253" s="9">
        <v>0</v>
      </c>
      <c r="AQ253" s="3">
        <v>0</v>
      </c>
      <c r="AR253" s="3">
        <v>0</v>
      </c>
    </row>
    <row r="254" spans="1:44" x14ac:dyDescent="0.25">
      <c r="A254" s="1">
        <v>131386</v>
      </c>
      <c r="B254" s="2">
        <v>45366</v>
      </c>
      <c r="C254" t="s">
        <v>284</v>
      </c>
      <c r="D254" t="s">
        <v>65</v>
      </c>
      <c r="E254" s="3">
        <v>213190</v>
      </c>
      <c r="F254" s="3">
        <v>38190</v>
      </c>
      <c r="G254" s="11">
        <v>0</v>
      </c>
      <c r="H254" s="2">
        <v>45085</v>
      </c>
      <c r="I254" s="2">
        <v>45148</v>
      </c>
      <c r="J254">
        <v>13</v>
      </c>
      <c r="K254" s="2">
        <v>45505</v>
      </c>
      <c r="L254" s="2">
        <v>45505</v>
      </c>
      <c r="M254" t="str">
        <f t="shared" si="24"/>
        <v>No</v>
      </c>
      <c r="N254">
        <f t="shared" si="25"/>
        <v>2</v>
      </c>
      <c r="O254" s="11">
        <v>0</v>
      </c>
      <c r="P254" s="11">
        <f>SUMIF([1]Payoffs!A:A,[1]Distribution!A255,[1]Payoffs!AA:AA)</f>
        <v>0</v>
      </c>
      <c r="R254" s="5">
        <v>0.10249999999999999</v>
      </c>
      <c r="S254" s="5">
        <v>2.5000000000000001E-3</v>
      </c>
      <c r="T254" s="5">
        <v>2.5000000000000001E-3</v>
      </c>
      <c r="U254" s="6">
        <f t="shared" si="26"/>
        <v>9.7499999999999989E-2</v>
      </c>
      <c r="V254" s="9">
        <v>213190</v>
      </c>
      <c r="W254" s="12">
        <f>SUMIF('[1]Commitment Draws'!A:A,[1]Distribution!A255,'[1]Commitment Draws'!G:G)</f>
        <v>0</v>
      </c>
      <c r="X254" s="12">
        <f t="shared" si="27"/>
        <v>213190</v>
      </c>
      <c r="Y254" s="12">
        <v>1821</v>
      </c>
      <c r="Z254" s="12">
        <f t="shared" si="28"/>
        <v>1821</v>
      </c>
      <c r="AA254" s="7">
        <v>0</v>
      </c>
      <c r="AB254" s="11">
        <f>SUMIF('[1]Transaction Detail'!$D:$D,[1]Distribution!A255,'[1]Transaction Detail'!$H:$H)</f>
        <v>1821</v>
      </c>
      <c r="AC254" s="11">
        <f>SUMIF('[1]Transaction Detail'!$D:$D,[1]Distribution!A255,'[1]Transaction Detail'!$I:$I)</f>
        <v>0</v>
      </c>
      <c r="AD254" s="11">
        <f t="shared" si="29"/>
        <v>44.41</v>
      </c>
      <c r="AE254" s="11">
        <f t="shared" si="30"/>
        <v>44.41</v>
      </c>
      <c r="AF254" s="11">
        <f t="shared" si="31"/>
        <v>44.41</v>
      </c>
      <c r="AG254" s="11">
        <f>SUMIF('[1]Servicing Advances - Active'!A:A,[1]Distribution!A255,'[1]Servicing Advances - Active'!B:B)</f>
        <v>0</v>
      </c>
      <c r="AH254" s="2" t="str">
        <f>_xlfn.IFNA(VLOOKUP(A254,[1]Payoffs!A:AB,22,FALSE),"")</f>
        <v/>
      </c>
      <c r="AI254" s="11">
        <f>_xlfn.IFNA(VLOOKUP($A254,[1]Payoffs!$A:$AB,23,FALSE),0)</f>
        <v>0</v>
      </c>
      <c r="AJ254" s="11">
        <f>_xlfn.IFNA(VLOOKUP($A254,[1]Payoffs!$A:$AB,24,FALSE),0)</f>
        <v>0</v>
      </c>
      <c r="AK254" s="11">
        <f>ROUND(_xlfn.IFNA(VLOOKUP($A254,[1]Payoffs!$A:$AB,19,FALSE),0),2)</f>
        <v>0</v>
      </c>
      <c r="AL254" s="11">
        <v>0</v>
      </c>
      <c r="AM254" s="11">
        <f>IF(AB254&lt;&gt;0,Y254+AC254-AF254+O254-AE254+AI254+AJ254-AK254+P254+AL254,O254+AC254+AI254+AJ254-AK254+P254+AL254)+_xlfn.IFNA(VLOOKUP(A254,[1]Payoffs!A:AB,28,FALSE),0)-AG254</f>
        <v>1732.1799999999998</v>
      </c>
      <c r="AN254" s="13">
        <v>45453</v>
      </c>
      <c r="AO254" t="s">
        <v>47</v>
      </c>
      <c r="AP254" s="9">
        <v>0</v>
      </c>
      <c r="AQ254" s="3">
        <v>0</v>
      </c>
      <c r="AR254" s="3">
        <v>0</v>
      </c>
    </row>
    <row r="255" spans="1:44" x14ac:dyDescent="0.25">
      <c r="A255" s="1">
        <v>128772</v>
      </c>
      <c r="B255" s="2">
        <v>45366</v>
      </c>
      <c r="C255" t="s">
        <v>285</v>
      </c>
      <c r="D255" t="s">
        <v>65</v>
      </c>
      <c r="E255" s="3">
        <v>143000</v>
      </c>
      <c r="F255" s="3">
        <v>86200</v>
      </c>
      <c r="G255" s="11">
        <v>0</v>
      </c>
      <c r="H255" s="2">
        <v>44991</v>
      </c>
      <c r="I255" s="2">
        <v>45148</v>
      </c>
      <c r="J255">
        <v>13</v>
      </c>
      <c r="K255" s="2">
        <v>45413</v>
      </c>
      <c r="L255" s="2">
        <v>45413</v>
      </c>
      <c r="M255" t="str">
        <f t="shared" si="24"/>
        <v>No</v>
      </c>
      <c r="N255">
        <f t="shared" si="25"/>
        <v>0</v>
      </c>
      <c r="O255" s="11">
        <v>0</v>
      </c>
      <c r="P255" s="11">
        <f>SUMIF([1]Payoffs!A:A,[1]Distribution!A256,[1]Payoffs!AA:AA)</f>
        <v>0</v>
      </c>
      <c r="R255" s="5">
        <v>0.1225</v>
      </c>
      <c r="S255" s="5">
        <v>2.5000000000000001E-3</v>
      </c>
      <c r="T255" s="5">
        <v>2.5000000000000001E-3</v>
      </c>
      <c r="U255" s="6">
        <f t="shared" si="26"/>
        <v>0.11749999999999999</v>
      </c>
      <c r="V255" s="9">
        <v>136000</v>
      </c>
      <c r="W255" s="12">
        <f>SUMIF('[1]Commitment Draws'!A:A,[1]Distribution!A256,'[1]Commitment Draws'!G:G)</f>
        <v>0</v>
      </c>
      <c r="X255" s="12">
        <f t="shared" si="27"/>
        <v>0</v>
      </c>
      <c r="Y255" s="12">
        <v>0</v>
      </c>
      <c r="Z255" s="12">
        <f t="shared" si="28"/>
        <v>0</v>
      </c>
      <c r="AA255" s="7">
        <v>0</v>
      </c>
      <c r="AB255" s="11">
        <f>SUMIF('[1]Transaction Detail'!$D:$D,[1]Distribution!A256,'[1]Transaction Detail'!$H:$H)</f>
        <v>0</v>
      </c>
      <c r="AC255" s="11">
        <f>SUMIF('[1]Transaction Detail'!$D:$D,[1]Distribution!A256,'[1]Transaction Detail'!$I:$I)</f>
        <v>0</v>
      </c>
      <c r="AD255" s="11">
        <f t="shared" si="29"/>
        <v>0</v>
      </c>
      <c r="AE255" s="11">
        <f t="shared" si="30"/>
        <v>0</v>
      </c>
      <c r="AF255" s="11">
        <f t="shared" si="31"/>
        <v>0</v>
      </c>
      <c r="AG255" s="11">
        <f>SUMIF('[1]Servicing Advances - Active'!A:A,[1]Distribution!A256,'[1]Servicing Advances - Active'!B:B)</f>
        <v>0</v>
      </c>
      <c r="AH255" s="2">
        <f>_xlfn.IFNA(VLOOKUP(A255,[1]Payoffs!A:AB,22,FALSE),"")</f>
        <v>45414</v>
      </c>
      <c r="AI255" s="11">
        <f>_xlfn.IFNA(VLOOKUP($A255,[1]Payoffs!$A:$AB,23,FALSE),0)</f>
        <v>136000</v>
      </c>
      <c r="AJ255" s="11">
        <f>_xlfn.IFNA(VLOOKUP($A255,[1]Payoffs!$A:$AB,24,FALSE),0)</f>
        <v>1480.8888888888889</v>
      </c>
      <c r="AK255" s="11">
        <f>ROUND(_xlfn.IFNA(VLOOKUP($A255,[1]Payoffs!$A:$AB,19,FALSE),0),2)</f>
        <v>60.44</v>
      </c>
      <c r="AL255" s="11">
        <v>0</v>
      </c>
      <c r="AM255" s="11">
        <f>IF(AB255&lt;&gt;0,Y255+AC255-AF255+O255-AE255+AI255+AJ255-AK255+P255+AL255,O255+AC255+AI255+AJ255-AK255+P255+AL255)+_xlfn.IFNA(VLOOKUP(A255,[1]Payoffs!A:AB,28,FALSE),0)-AG255</f>
        <v>137420.44888888887</v>
      </c>
      <c r="AN255" s="13" t="s">
        <v>52</v>
      </c>
      <c r="AO255" t="s">
        <v>53</v>
      </c>
      <c r="AP255" s="9">
        <v>0</v>
      </c>
      <c r="AQ255" s="3">
        <v>0</v>
      </c>
      <c r="AR255" s="3">
        <v>0</v>
      </c>
    </row>
    <row r="256" spans="1:44" x14ac:dyDescent="0.25">
      <c r="A256" s="1">
        <v>131162</v>
      </c>
      <c r="B256" s="2">
        <v>45366</v>
      </c>
      <c r="C256" t="s">
        <v>286</v>
      </c>
      <c r="D256" t="s">
        <v>71</v>
      </c>
      <c r="E256" s="3">
        <v>222660</v>
      </c>
      <c r="F256" s="3">
        <v>0</v>
      </c>
      <c r="G256" s="11">
        <v>0</v>
      </c>
      <c r="H256" s="2">
        <v>45107</v>
      </c>
      <c r="I256" s="2">
        <v>45148</v>
      </c>
      <c r="J256">
        <v>24</v>
      </c>
      <c r="K256" s="2">
        <v>45839</v>
      </c>
      <c r="L256" s="2">
        <v>45839</v>
      </c>
      <c r="M256" t="str">
        <f t="shared" si="24"/>
        <v>No</v>
      </c>
      <c r="N256">
        <f t="shared" si="25"/>
        <v>13</v>
      </c>
      <c r="O256" s="11">
        <v>0</v>
      </c>
      <c r="P256" s="11">
        <f>SUMIF([1]Payoffs!A:A,[1]Distribution!A257,[1]Payoffs!AA:AA)</f>
        <v>0</v>
      </c>
      <c r="R256" s="5">
        <v>9.1899999999999996E-2</v>
      </c>
      <c r="S256" s="5">
        <v>2.5000000000000001E-3</v>
      </c>
      <c r="T256" s="5">
        <v>2.5000000000000001E-3</v>
      </c>
      <c r="U256" s="6">
        <f t="shared" si="26"/>
        <v>8.6899999999999991E-2</v>
      </c>
      <c r="V256" s="9">
        <v>222660</v>
      </c>
      <c r="W256" s="12">
        <f>SUMIF('[1]Commitment Draws'!A:A,[1]Distribution!A257,'[1]Commitment Draws'!G:G)</f>
        <v>0</v>
      </c>
      <c r="X256" s="12">
        <f t="shared" si="27"/>
        <v>222660</v>
      </c>
      <c r="Y256" s="12">
        <v>1705.2</v>
      </c>
      <c r="Z256" s="12">
        <f t="shared" si="28"/>
        <v>1705.2</v>
      </c>
      <c r="AA256" s="7">
        <v>0</v>
      </c>
      <c r="AB256" s="11">
        <f>SUMIF('[1]Transaction Detail'!$D:$D,[1]Distribution!A257,'[1]Transaction Detail'!$H:$H)</f>
        <v>1705.2</v>
      </c>
      <c r="AC256" s="11">
        <f>SUMIF('[1]Transaction Detail'!$D:$D,[1]Distribution!A257,'[1]Transaction Detail'!$I:$I)</f>
        <v>0</v>
      </c>
      <c r="AD256" s="11">
        <f t="shared" si="29"/>
        <v>46.39</v>
      </c>
      <c r="AE256" s="11">
        <f t="shared" si="30"/>
        <v>46.39</v>
      </c>
      <c r="AF256" s="11">
        <f t="shared" si="31"/>
        <v>46.39</v>
      </c>
      <c r="AG256" s="11">
        <f>SUMIF('[1]Servicing Advances - Active'!A:A,[1]Distribution!A257,'[1]Servicing Advances - Active'!B:B)</f>
        <v>0</v>
      </c>
      <c r="AH256" s="2" t="str">
        <f>_xlfn.IFNA(VLOOKUP(A256,[1]Payoffs!A:AB,22,FALSE),"")</f>
        <v/>
      </c>
      <c r="AI256" s="11">
        <f>_xlfn.IFNA(VLOOKUP($A256,[1]Payoffs!$A:$AB,23,FALSE),0)</f>
        <v>0</v>
      </c>
      <c r="AJ256" s="11">
        <f>_xlfn.IFNA(VLOOKUP($A256,[1]Payoffs!$A:$AB,24,FALSE),0)</f>
        <v>0</v>
      </c>
      <c r="AK256" s="11">
        <f>ROUND(_xlfn.IFNA(VLOOKUP($A256,[1]Payoffs!$A:$AB,19,FALSE),0),2)</f>
        <v>0</v>
      </c>
      <c r="AL256" s="11">
        <v>0</v>
      </c>
      <c r="AM256" s="11">
        <f>IF(AB256&lt;&gt;0,Y256+AC256-AF256+O256-AE256+AI256+AJ256-AK256+P256+AL256,O256+AC256+AI256+AJ256-AK256+P256+AL256)+_xlfn.IFNA(VLOOKUP(A256,[1]Payoffs!A:AB,28,FALSE),0)-AG256</f>
        <v>1612.4199999999998</v>
      </c>
      <c r="AN256" s="13">
        <v>45453</v>
      </c>
      <c r="AO256" t="s">
        <v>47</v>
      </c>
      <c r="AP256" s="9">
        <v>0</v>
      </c>
      <c r="AQ256" s="3">
        <v>0</v>
      </c>
      <c r="AR256" s="3">
        <v>0</v>
      </c>
    </row>
    <row r="257" spans="1:44" x14ac:dyDescent="0.25">
      <c r="A257" s="1">
        <v>131172</v>
      </c>
      <c r="B257" s="2">
        <v>45366</v>
      </c>
      <c r="C257" t="s">
        <v>286</v>
      </c>
      <c r="D257" t="s">
        <v>71</v>
      </c>
      <c r="E257" s="3">
        <v>222660</v>
      </c>
      <c r="F257" s="3">
        <v>0</v>
      </c>
      <c r="G257" s="11">
        <v>0</v>
      </c>
      <c r="H257" s="2">
        <v>45107</v>
      </c>
      <c r="I257" s="2">
        <v>45148</v>
      </c>
      <c r="J257">
        <v>24</v>
      </c>
      <c r="K257" s="2">
        <v>45839</v>
      </c>
      <c r="L257" s="2">
        <v>45839</v>
      </c>
      <c r="M257" t="str">
        <f t="shared" si="24"/>
        <v>No</v>
      </c>
      <c r="N257">
        <f t="shared" si="25"/>
        <v>13</v>
      </c>
      <c r="O257" s="11">
        <v>0</v>
      </c>
      <c r="P257" s="11">
        <f>SUMIF([1]Payoffs!A:A,[1]Distribution!A258,[1]Payoffs!AA:AA)</f>
        <v>0</v>
      </c>
      <c r="R257" s="5">
        <v>9.1899999999999996E-2</v>
      </c>
      <c r="S257" s="5">
        <v>2.5000000000000001E-3</v>
      </c>
      <c r="T257" s="5">
        <v>2.5000000000000001E-3</v>
      </c>
      <c r="U257" s="6">
        <f t="shared" si="26"/>
        <v>8.6899999999999991E-2</v>
      </c>
      <c r="V257" s="9">
        <v>222660</v>
      </c>
      <c r="W257" s="12">
        <f>SUMIF('[1]Commitment Draws'!A:A,[1]Distribution!A258,'[1]Commitment Draws'!G:G)</f>
        <v>0</v>
      </c>
      <c r="X257" s="12">
        <f t="shared" si="27"/>
        <v>222660</v>
      </c>
      <c r="Y257" s="12">
        <v>1705.2</v>
      </c>
      <c r="Z257" s="12">
        <f t="shared" si="28"/>
        <v>1705.2</v>
      </c>
      <c r="AA257" s="7">
        <v>0</v>
      </c>
      <c r="AB257" s="11">
        <f>SUMIF('[1]Transaction Detail'!$D:$D,[1]Distribution!A258,'[1]Transaction Detail'!$H:$H)</f>
        <v>1705.2</v>
      </c>
      <c r="AC257" s="11">
        <f>SUMIF('[1]Transaction Detail'!$D:$D,[1]Distribution!A258,'[1]Transaction Detail'!$I:$I)</f>
        <v>0</v>
      </c>
      <c r="AD257" s="11">
        <f t="shared" si="29"/>
        <v>46.39</v>
      </c>
      <c r="AE257" s="11">
        <f t="shared" si="30"/>
        <v>46.39</v>
      </c>
      <c r="AF257" s="11">
        <f t="shared" si="31"/>
        <v>46.39</v>
      </c>
      <c r="AG257" s="11">
        <f>SUMIF('[1]Servicing Advances - Active'!A:A,[1]Distribution!A258,'[1]Servicing Advances - Active'!B:B)</f>
        <v>0</v>
      </c>
      <c r="AH257" s="2" t="str">
        <f>_xlfn.IFNA(VLOOKUP(A257,[1]Payoffs!A:AB,22,FALSE),"")</f>
        <v/>
      </c>
      <c r="AI257" s="11">
        <f>_xlfn.IFNA(VLOOKUP($A257,[1]Payoffs!$A:$AB,23,FALSE),0)</f>
        <v>0</v>
      </c>
      <c r="AJ257" s="11">
        <f>_xlfn.IFNA(VLOOKUP($A257,[1]Payoffs!$A:$AB,24,FALSE),0)</f>
        <v>0</v>
      </c>
      <c r="AK257" s="11">
        <f>ROUND(_xlfn.IFNA(VLOOKUP($A257,[1]Payoffs!$A:$AB,19,FALSE),0),2)</f>
        <v>0</v>
      </c>
      <c r="AL257" s="11">
        <v>0</v>
      </c>
      <c r="AM257" s="11">
        <f>IF(AB257&lt;&gt;0,Y257+AC257-AF257+O257-AE257+AI257+AJ257-AK257+P257+AL257,O257+AC257+AI257+AJ257-AK257+P257+AL257)+_xlfn.IFNA(VLOOKUP(A257,[1]Payoffs!A:AB,28,FALSE),0)-AG257</f>
        <v>1612.4199999999998</v>
      </c>
      <c r="AN257" s="13">
        <v>45453</v>
      </c>
      <c r="AO257" t="s">
        <v>47</v>
      </c>
      <c r="AP257" s="9">
        <v>0</v>
      </c>
      <c r="AQ257" s="3">
        <v>0</v>
      </c>
      <c r="AR257" s="3">
        <v>0</v>
      </c>
    </row>
    <row r="258" spans="1:44" x14ac:dyDescent="0.25">
      <c r="A258" s="1">
        <v>131831</v>
      </c>
      <c r="B258" s="2">
        <v>45366</v>
      </c>
      <c r="C258" t="s">
        <v>287</v>
      </c>
      <c r="D258" t="s">
        <v>99</v>
      </c>
      <c r="E258" s="3">
        <v>153400</v>
      </c>
      <c r="F258" s="3">
        <v>40300</v>
      </c>
      <c r="G258" s="11">
        <v>16960</v>
      </c>
      <c r="H258" s="2">
        <v>45138</v>
      </c>
      <c r="I258" s="2">
        <v>45179</v>
      </c>
      <c r="J258">
        <v>13</v>
      </c>
      <c r="K258" s="2">
        <v>45536</v>
      </c>
      <c r="L258" s="2">
        <v>45536</v>
      </c>
      <c r="M258" t="str">
        <f t="shared" ref="M258:M321" si="32">IF(K258 &gt;L258,"Yes","No")</f>
        <v>No</v>
      </c>
      <c r="N258">
        <f t="shared" ref="N258:N321" si="33">IFERROR(DATEDIF(AN258,(K258+9),"M"),0)</f>
        <v>3</v>
      </c>
      <c r="O258" s="11">
        <v>0</v>
      </c>
      <c r="P258" s="11">
        <f>SUMIF([1]Payoffs!A:A,[1]Distribution!A259,[1]Payoffs!AA:AA)</f>
        <v>0</v>
      </c>
      <c r="R258" s="5">
        <v>0.1265</v>
      </c>
      <c r="S258" s="5">
        <v>2.5000000000000001E-3</v>
      </c>
      <c r="T258" s="5">
        <v>2.5000000000000001E-3</v>
      </c>
      <c r="U258" s="6">
        <f t="shared" ref="U258:U321" si="34">R258-S258-T258</f>
        <v>0.1215</v>
      </c>
      <c r="V258" s="9">
        <v>153400</v>
      </c>
      <c r="W258" s="12">
        <f>SUMIF('[1]Commitment Draws'!A:A,[1]Distribution!A259,'[1]Commitment Draws'!G:G)</f>
        <v>0</v>
      </c>
      <c r="X258" s="12">
        <f t="shared" ref="X258:X321" si="35">V258+W258-AC258-AI258</f>
        <v>153400</v>
      </c>
      <c r="Y258" s="12">
        <v>1617.09</v>
      </c>
      <c r="Z258" s="12">
        <f t="shared" ref="Z258:Z321" si="36">Y258</f>
        <v>1617.09</v>
      </c>
      <c r="AA258" s="7">
        <v>0</v>
      </c>
      <c r="AB258" s="11">
        <f>SUMIF('[1]Transaction Detail'!$D:$D,[1]Distribution!A259,'[1]Transaction Detail'!$H:$H)</f>
        <v>1617.09</v>
      </c>
      <c r="AC258" s="11">
        <f>SUMIF('[1]Transaction Detail'!$D:$D,[1]Distribution!A259,'[1]Transaction Detail'!$I:$I)</f>
        <v>0</v>
      </c>
      <c r="AD258" s="11">
        <f t="shared" ref="AD258:AD321" si="37">ROUND(AB258*S258/R258,2)</f>
        <v>31.96</v>
      </c>
      <c r="AE258" s="11">
        <f t="shared" ref="AE258:AE321" si="38">ROUND(IF(AB258&lt;&gt;0,(Y258*T258/R258),0),2)</f>
        <v>31.96</v>
      </c>
      <c r="AF258" s="11">
        <f t="shared" ref="AF258:AF321" si="39">ROUND(IF(AB258&lt;&gt;0,Y258*S258/R258),2)</f>
        <v>31.96</v>
      </c>
      <c r="AG258" s="11">
        <f>SUMIF('[1]Servicing Advances - Active'!A:A,[1]Distribution!A259,'[1]Servicing Advances - Active'!B:B)</f>
        <v>0</v>
      </c>
      <c r="AH258" s="2" t="str">
        <f>_xlfn.IFNA(VLOOKUP(A258,[1]Payoffs!A:AB,22,FALSE),"")</f>
        <v/>
      </c>
      <c r="AI258" s="11">
        <f>_xlfn.IFNA(VLOOKUP($A258,[1]Payoffs!$A:$AB,23,FALSE),0)</f>
        <v>0</v>
      </c>
      <c r="AJ258" s="11">
        <f>_xlfn.IFNA(VLOOKUP($A258,[1]Payoffs!$A:$AB,24,FALSE),0)</f>
        <v>0</v>
      </c>
      <c r="AK258" s="11">
        <f>ROUND(_xlfn.IFNA(VLOOKUP($A258,[1]Payoffs!$A:$AB,19,FALSE),0),2)</f>
        <v>0</v>
      </c>
      <c r="AL258" s="11">
        <v>0</v>
      </c>
      <c r="AM258" s="11">
        <f>IF(AB258&lt;&gt;0,Y258+AC258-AF258+O258-AE258+AI258+AJ258-AK258+P258+AL258,O258+AC258+AI258+AJ258-AK258+P258+AL258)+_xlfn.IFNA(VLOOKUP(A258,[1]Payoffs!A:AB,28,FALSE),0)-AG258</f>
        <v>1553.1699999999998</v>
      </c>
      <c r="AN258" s="13">
        <v>45453</v>
      </c>
      <c r="AO258" t="s">
        <v>47</v>
      </c>
      <c r="AP258" s="9">
        <v>0</v>
      </c>
      <c r="AQ258" s="3">
        <v>0</v>
      </c>
      <c r="AR258" s="3">
        <v>0</v>
      </c>
    </row>
    <row r="259" spans="1:44" x14ac:dyDescent="0.25">
      <c r="A259" s="1">
        <v>132136</v>
      </c>
      <c r="B259" s="2">
        <v>45366</v>
      </c>
      <c r="C259" t="s">
        <v>288</v>
      </c>
      <c r="D259" t="s">
        <v>65</v>
      </c>
      <c r="E259" s="3">
        <v>225000</v>
      </c>
      <c r="F259" s="3">
        <v>32000</v>
      </c>
      <c r="G259" s="11">
        <v>0</v>
      </c>
      <c r="H259" s="2">
        <v>45146</v>
      </c>
      <c r="I259" s="2">
        <v>45209</v>
      </c>
      <c r="J259">
        <v>13</v>
      </c>
      <c r="K259" s="2">
        <v>45566</v>
      </c>
      <c r="L259" s="2">
        <v>45566</v>
      </c>
      <c r="M259" t="str">
        <f t="shared" si="32"/>
        <v>No</v>
      </c>
      <c r="N259">
        <f t="shared" si="33"/>
        <v>4</v>
      </c>
      <c r="O259" s="11">
        <v>0</v>
      </c>
      <c r="P259" s="11">
        <f>SUMIF([1]Payoffs!A:A,[1]Distribution!A260,[1]Payoffs!AA:AA)</f>
        <v>0</v>
      </c>
      <c r="R259" s="5">
        <v>8.8999999999999996E-2</v>
      </c>
      <c r="S259" s="5">
        <v>2.5000000000000001E-3</v>
      </c>
      <c r="T259" s="5">
        <v>2.5000000000000001E-3</v>
      </c>
      <c r="U259" s="6">
        <f t="shared" si="34"/>
        <v>8.3999999999999991E-2</v>
      </c>
      <c r="V259" s="9">
        <v>225000</v>
      </c>
      <c r="W259" s="12">
        <f>SUMIF('[1]Commitment Draws'!A:A,[1]Distribution!A260,'[1]Commitment Draws'!G:G)</f>
        <v>0</v>
      </c>
      <c r="X259" s="12">
        <f t="shared" si="35"/>
        <v>225000</v>
      </c>
      <c r="Y259" s="12">
        <v>1668.75</v>
      </c>
      <c r="Z259" s="12">
        <f t="shared" si="36"/>
        <v>1668.75</v>
      </c>
      <c r="AA259" s="7">
        <v>0</v>
      </c>
      <c r="AB259" s="11">
        <f>SUMIF('[1]Transaction Detail'!$D:$D,[1]Distribution!A260,'[1]Transaction Detail'!$H:$H)</f>
        <v>1668.75</v>
      </c>
      <c r="AC259" s="11">
        <f>SUMIF('[1]Transaction Detail'!$D:$D,[1]Distribution!A260,'[1]Transaction Detail'!$I:$I)</f>
        <v>0</v>
      </c>
      <c r="AD259" s="11">
        <f t="shared" si="37"/>
        <v>46.88</v>
      </c>
      <c r="AE259" s="11">
        <f t="shared" si="38"/>
        <v>46.88</v>
      </c>
      <c r="AF259" s="11">
        <f t="shared" si="39"/>
        <v>46.88</v>
      </c>
      <c r="AG259" s="11">
        <f>SUMIF('[1]Servicing Advances - Active'!A:A,[1]Distribution!A260,'[1]Servicing Advances - Active'!B:B)</f>
        <v>0</v>
      </c>
      <c r="AH259" s="2" t="str">
        <f>_xlfn.IFNA(VLOOKUP(A259,[1]Payoffs!A:AB,22,FALSE),"")</f>
        <v/>
      </c>
      <c r="AI259" s="11">
        <f>_xlfn.IFNA(VLOOKUP($A259,[1]Payoffs!$A:$AB,23,FALSE),0)</f>
        <v>0</v>
      </c>
      <c r="AJ259" s="11">
        <f>_xlfn.IFNA(VLOOKUP($A259,[1]Payoffs!$A:$AB,24,FALSE),0)</f>
        <v>0</v>
      </c>
      <c r="AK259" s="11">
        <f>ROUND(_xlfn.IFNA(VLOOKUP($A259,[1]Payoffs!$A:$AB,19,FALSE),0),2)</f>
        <v>0</v>
      </c>
      <c r="AL259" s="11">
        <v>0</v>
      </c>
      <c r="AM259" s="11">
        <f>IF(AB259&lt;&gt;0,Y259+AC259-AF259+O259-AE259+AI259+AJ259-AK259+P259+AL259,O259+AC259+AI259+AJ259-AK259+P259+AL259)+_xlfn.IFNA(VLOOKUP(A259,[1]Payoffs!A:AB,28,FALSE),0)-AG259</f>
        <v>1574.9899999999998</v>
      </c>
      <c r="AN259" s="13">
        <v>45453</v>
      </c>
      <c r="AO259" t="s">
        <v>47</v>
      </c>
      <c r="AP259" s="9">
        <v>0</v>
      </c>
      <c r="AQ259" s="3">
        <v>0</v>
      </c>
      <c r="AR259" s="3">
        <v>0</v>
      </c>
    </row>
    <row r="260" spans="1:44" x14ac:dyDescent="0.25">
      <c r="A260" s="1">
        <v>132389</v>
      </c>
      <c r="B260" s="2">
        <v>45366</v>
      </c>
      <c r="C260" t="s">
        <v>289</v>
      </c>
      <c r="D260" t="s">
        <v>65</v>
      </c>
      <c r="E260" s="3">
        <v>246050</v>
      </c>
      <c r="F260" s="3">
        <v>102915</v>
      </c>
      <c r="G260" s="11">
        <v>32000</v>
      </c>
      <c r="H260" s="2">
        <v>45152</v>
      </c>
      <c r="I260" s="2">
        <v>45209</v>
      </c>
      <c r="J260">
        <v>13</v>
      </c>
      <c r="K260" s="2">
        <v>45566</v>
      </c>
      <c r="L260" s="2">
        <v>45566</v>
      </c>
      <c r="M260" t="str">
        <f t="shared" si="32"/>
        <v>No</v>
      </c>
      <c r="N260">
        <f t="shared" si="33"/>
        <v>4</v>
      </c>
      <c r="O260" s="11">
        <v>0</v>
      </c>
      <c r="P260" s="11">
        <f>SUMIF([1]Payoffs!A:A,[1]Distribution!A261,[1]Payoffs!AA:AA)</f>
        <v>0</v>
      </c>
      <c r="R260" s="5">
        <v>0.1225</v>
      </c>
      <c r="S260" s="5">
        <v>2.5000000000000001E-3</v>
      </c>
      <c r="T260" s="5">
        <v>2.5000000000000001E-3</v>
      </c>
      <c r="U260" s="6">
        <f t="shared" si="34"/>
        <v>0.11749999999999999</v>
      </c>
      <c r="V260" s="9">
        <v>214050</v>
      </c>
      <c r="W260" s="12">
        <f>SUMIF('[1]Commitment Draws'!A:A,[1]Distribution!A261,'[1]Commitment Draws'!G:G)</f>
        <v>0</v>
      </c>
      <c r="X260" s="12">
        <f t="shared" si="35"/>
        <v>214050</v>
      </c>
      <c r="Y260" s="12">
        <v>2185.09</v>
      </c>
      <c r="Z260" s="12">
        <f t="shared" si="36"/>
        <v>2185.09</v>
      </c>
      <c r="AA260" s="7">
        <v>0</v>
      </c>
      <c r="AB260" s="11">
        <f>SUMIF('[1]Transaction Detail'!$D:$D,[1]Distribution!A261,'[1]Transaction Detail'!$H:$H)</f>
        <v>2185.09</v>
      </c>
      <c r="AC260" s="11">
        <f>SUMIF('[1]Transaction Detail'!$D:$D,[1]Distribution!A261,'[1]Transaction Detail'!$I:$I)</f>
        <v>0</v>
      </c>
      <c r="AD260" s="11">
        <f t="shared" si="37"/>
        <v>44.59</v>
      </c>
      <c r="AE260" s="11">
        <f t="shared" si="38"/>
        <v>44.59</v>
      </c>
      <c r="AF260" s="11">
        <f t="shared" si="39"/>
        <v>44.59</v>
      </c>
      <c r="AG260" s="11">
        <f>SUMIF('[1]Servicing Advances - Active'!A:A,[1]Distribution!A261,'[1]Servicing Advances - Active'!B:B)</f>
        <v>0</v>
      </c>
      <c r="AH260" s="2" t="str">
        <f>_xlfn.IFNA(VLOOKUP(A260,[1]Payoffs!A:AB,22,FALSE),"")</f>
        <v/>
      </c>
      <c r="AI260" s="11">
        <f>_xlfn.IFNA(VLOOKUP($A260,[1]Payoffs!$A:$AB,23,FALSE),0)</f>
        <v>0</v>
      </c>
      <c r="AJ260" s="11">
        <f>_xlfn.IFNA(VLOOKUP($A260,[1]Payoffs!$A:$AB,24,FALSE),0)</f>
        <v>0</v>
      </c>
      <c r="AK260" s="11">
        <f>ROUND(_xlfn.IFNA(VLOOKUP($A260,[1]Payoffs!$A:$AB,19,FALSE),0),2)</f>
        <v>0</v>
      </c>
      <c r="AL260" s="11">
        <v>0</v>
      </c>
      <c r="AM260" s="11">
        <f>IF(AB260&lt;&gt;0,Y260+AC260-AF260+O260-AE260+AI260+AJ260-AK260+P260+AL260,O260+AC260+AI260+AJ260-AK260+P260+AL260)+_xlfn.IFNA(VLOOKUP(A260,[1]Payoffs!A:AB,28,FALSE),0)-AG260</f>
        <v>2095.91</v>
      </c>
      <c r="AN260" s="13">
        <v>45453</v>
      </c>
      <c r="AO260" t="s">
        <v>47</v>
      </c>
      <c r="AP260" s="9">
        <v>0</v>
      </c>
      <c r="AQ260" s="3">
        <v>0</v>
      </c>
      <c r="AR260" s="3">
        <v>0</v>
      </c>
    </row>
    <row r="261" spans="1:44" x14ac:dyDescent="0.25">
      <c r="A261" s="1">
        <v>132490</v>
      </c>
      <c r="B261" s="2">
        <v>45366</v>
      </c>
      <c r="C261" t="s">
        <v>290</v>
      </c>
      <c r="D261" t="s">
        <v>65</v>
      </c>
      <c r="E261" s="3">
        <v>601190</v>
      </c>
      <c r="F261" s="3">
        <v>52999</v>
      </c>
      <c r="G261" s="11">
        <v>52999</v>
      </c>
      <c r="H261" s="2">
        <v>45156</v>
      </c>
      <c r="I261" s="2">
        <v>45209</v>
      </c>
      <c r="J261">
        <v>13</v>
      </c>
      <c r="K261" s="2">
        <v>45566</v>
      </c>
      <c r="L261" s="2">
        <v>45566</v>
      </c>
      <c r="M261" t="str">
        <f t="shared" si="32"/>
        <v>No</v>
      </c>
      <c r="N261">
        <f t="shared" si="33"/>
        <v>4</v>
      </c>
      <c r="O261" s="11">
        <v>0</v>
      </c>
      <c r="P261" s="11">
        <f>SUMIF([1]Payoffs!A:A,[1]Distribution!A262,[1]Payoffs!AA:AA)</f>
        <v>0</v>
      </c>
      <c r="R261" s="5">
        <v>0.10150000000000001</v>
      </c>
      <c r="S261" s="5">
        <v>2.5000000000000001E-3</v>
      </c>
      <c r="T261" s="5">
        <v>2.5000000000000001E-3</v>
      </c>
      <c r="U261" s="6">
        <f t="shared" si="34"/>
        <v>9.6500000000000002E-2</v>
      </c>
      <c r="V261" s="9">
        <v>548191</v>
      </c>
      <c r="W261" s="12">
        <f>SUMIF('[1]Commitment Draws'!A:A,[1]Distribution!A262,'[1]Commitment Draws'!G:G)</f>
        <v>0</v>
      </c>
      <c r="X261" s="12">
        <f t="shared" si="35"/>
        <v>548191</v>
      </c>
      <c r="Y261" s="12">
        <v>4636.78</v>
      </c>
      <c r="Z261" s="12">
        <f t="shared" si="36"/>
        <v>4636.78</v>
      </c>
      <c r="AA261" s="7">
        <v>0</v>
      </c>
      <c r="AB261" s="11">
        <f>SUMIF('[1]Transaction Detail'!$D:$D,[1]Distribution!A262,'[1]Transaction Detail'!$H:$H)</f>
        <v>4636.78</v>
      </c>
      <c r="AC261" s="11">
        <f>SUMIF('[1]Transaction Detail'!$D:$D,[1]Distribution!A262,'[1]Transaction Detail'!$I:$I)</f>
        <v>0</v>
      </c>
      <c r="AD261" s="11">
        <f t="shared" si="37"/>
        <v>114.21</v>
      </c>
      <c r="AE261" s="11">
        <f t="shared" si="38"/>
        <v>114.21</v>
      </c>
      <c r="AF261" s="11">
        <f t="shared" si="39"/>
        <v>114.21</v>
      </c>
      <c r="AG261" s="11">
        <f>SUMIF('[1]Servicing Advances - Active'!A:A,[1]Distribution!A262,'[1]Servicing Advances - Active'!B:B)</f>
        <v>0</v>
      </c>
      <c r="AH261" s="2" t="str">
        <f>_xlfn.IFNA(VLOOKUP(A261,[1]Payoffs!A:AB,22,FALSE),"")</f>
        <v/>
      </c>
      <c r="AI261" s="11">
        <f>_xlfn.IFNA(VLOOKUP($A261,[1]Payoffs!$A:$AB,23,FALSE),0)</f>
        <v>0</v>
      </c>
      <c r="AJ261" s="11">
        <f>_xlfn.IFNA(VLOOKUP($A261,[1]Payoffs!$A:$AB,24,FALSE),0)</f>
        <v>0</v>
      </c>
      <c r="AK261" s="11">
        <f>ROUND(_xlfn.IFNA(VLOOKUP($A261,[1]Payoffs!$A:$AB,19,FALSE),0),2)</f>
        <v>0</v>
      </c>
      <c r="AL261" s="11">
        <v>0</v>
      </c>
      <c r="AM261" s="11">
        <f>IF(AB261&lt;&gt;0,Y261+AC261-AF261+O261-AE261+AI261+AJ261-AK261+P261+AL261,O261+AC261+AI261+AJ261-AK261+P261+AL261)+_xlfn.IFNA(VLOOKUP(A261,[1]Payoffs!A:AB,28,FALSE),0)-AG261</f>
        <v>4408.3599999999997</v>
      </c>
      <c r="AN261" s="13">
        <v>45453</v>
      </c>
      <c r="AO261" t="s">
        <v>47</v>
      </c>
      <c r="AP261" s="9">
        <v>0</v>
      </c>
      <c r="AQ261" s="3">
        <v>0</v>
      </c>
      <c r="AR261" s="3">
        <v>0</v>
      </c>
    </row>
    <row r="262" spans="1:44" x14ac:dyDescent="0.25">
      <c r="A262" s="1">
        <v>132524</v>
      </c>
      <c r="B262" s="2">
        <v>45366</v>
      </c>
      <c r="C262" t="s">
        <v>291</v>
      </c>
      <c r="D262" t="s">
        <v>65</v>
      </c>
      <c r="E262" s="3">
        <v>490410</v>
      </c>
      <c r="F262" s="3">
        <v>96660</v>
      </c>
      <c r="G262" s="11">
        <v>8475</v>
      </c>
      <c r="H262" s="2">
        <v>45156</v>
      </c>
      <c r="I262" s="2">
        <v>45209</v>
      </c>
      <c r="J262">
        <v>13</v>
      </c>
      <c r="K262" s="2">
        <v>45566</v>
      </c>
      <c r="L262" s="2">
        <v>45566</v>
      </c>
      <c r="M262" t="str">
        <f t="shared" si="32"/>
        <v>No</v>
      </c>
      <c r="N262">
        <f t="shared" si="33"/>
        <v>4</v>
      </c>
      <c r="O262" s="11">
        <v>0</v>
      </c>
      <c r="P262" s="11">
        <f>SUMIF([1]Payoffs!A:A,[1]Distribution!A263,[1]Payoffs!AA:AA)</f>
        <v>0</v>
      </c>
      <c r="R262" s="5">
        <v>0.106</v>
      </c>
      <c r="S262" s="5">
        <v>2.5000000000000001E-3</v>
      </c>
      <c r="T262" s="5">
        <v>2.5000000000000001E-3</v>
      </c>
      <c r="U262" s="6">
        <f t="shared" si="34"/>
        <v>0.10099999999999999</v>
      </c>
      <c r="V262" s="9">
        <v>481935</v>
      </c>
      <c r="W262" s="12">
        <f>SUMIF('[1]Commitment Draws'!A:A,[1]Distribution!A263,'[1]Commitment Draws'!G:G)</f>
        <v>0</v>
      </c>
      <c r="X262" s="12">
        <f t="shared" si="35"/>
        <v>481935</v>
      </c>
      <c r="Y262" s="12">
        <v>4156.79</v>
      </c>
      <c r="Z262" s="12">
        <f t="shared" si="36"/>
        <v>4156.79</v>
      </c>
      <c r="AA262" s="7">
        <v>0</v>
      </c>
      <c r="AB262" s="11">
        <f>SUMIF('[1]Transaction Detail'!$D:$D,[1]Distribution!A263,'[1]Transaction Detail'!$H:$H)</f>
        <v>4156.79</v>
      </c>
      <c r="AC262" s="11">
        <f>SUMIF('[1]Transaction Detail'!$D:$D,[1]Distribution!A263,'[1]Transaction Detail'!$I:$I)</f>
        <v>0</v>
      </c>
      <c r="AD262" s="11">
        <f t="shared" si="37"/>
        <v>98.04</v>
      </c>
      <c r="AE262" s="11">
        <f t="shared" si="38"/>
        <v>98.04</v>
      </c>
      <c r="AF262" s="11">
        <f t="shared" si="39"/>
        <v>98.04</v>
      </c>
      <c r="AG262" s="11">
        <f>SUMIF('[1]Servicing Advances - Active'!A:A,[1]Distribution!A263,'[1]Servicing Advances - Active'!B:B)</f>
        <v>0</v>
      </c>
      <c r="AH262" s="2" t="str">
        <f>_xlfn.IFNA(VLOOKUP(A262,[1]Payoffs!A:AB,22,FALSE),"")</f>
        <v/>
      </c>
      <c r="AI262" s="11">
        <f>_xlfn.IFNA(VLOOKUP($A262,[1]Payoffs!$A:$AB,23,FALSE),0)</f>
        <v>0</v>
      </c>
      <c r="AJ262" s="11">
        <f>_xlfn.IFNA(VLOOKUP($A262,[1]Payoffs!$A:$AB,24,FALSE),0)</f>
        <v>0</v>
      </c>
      <c r="AK262" s="11">
        <f>ROUND(_xlfn.IFNA(VLOOKUP($A262,[1]Payoffs!$A:$AB,19,FALSE),0),2)</f>
        <v>0</v>
      </c>
      <c r="AL262" s="11">
        <v>0</v>
      </c>
      <c r="AM262" s="11">
        <f>IF(AB262&lt;&gt;0,Y262+AC262-AF262+O262-AE262+AI262+AJ262-AK262+P262+AL262,O262+AC262+AI262+AJ262-AK262+P262+AL262)+_xlfn.IFNA(VLOOKUP(A262,[1]Payoffs!A:AB,28,FALSE),0)-AG262</f>
        <v>3960.71</v>
      </c>
      <c r="AN262" s="13">
        <v>45453</v>
      </c>
      <c r="AO262" t="s">
        <v>47</v>
      </c>
      <c r="AP262" s="9">
        <v>0</v>
      </c>
      <c r="AQ262" s="3">
        <v>0</v>
      </c>
      <c r="AR262" s="3">
        <v>0</v>
      </c>
    </row>
    <row r="263" spans="1:44" x14ac:dyDescent="0.25">
      <c r="A263" s="1">
        <v>132642</v>
      </c>
      <c r="B263" s="2">
        <v>45366</v>
      </c>
      <c r="C263" t="s">
        <v>263</v>
      </c>
      <c r="D263" t="s">
        <v>65</v>
      </c>
      <c r="E263" s="3">
        <v>141120</v>
      </c>
      <c r="F263" s="3">
        <v>51800</v>
      </c>
      <c r="G263" s="11">
        <v>0.03</v>
      </c>
      <c r="H263" s="2">
        <v>45160</v>
      </c>
      <c r="I263" s="2">
        <v>45209</v>
      </c>
      <c r="J263">
        <v>13</v>
      </c>
      <c r="K263" s="2">
        <v>45566</v>
      </c>
      <c r="L263" s="2">
        <v>45566</v>
      </c>
      <c r="M263" t="str">
        <f t="shared" si="32"/>
        <v>No</v>
      </c>
      <c r="N263">
        <f t="shared" si="33"/>
        <v>4</v>
      </c>
      <c r="O263" s="11">
        <v>0</v>
      </c>
      <c r="P263" s="11">
        <f>SUMIF([1]Payoffs!A:A,[1]Distribution!A264,[1]Payoffs!AA:AA)</f>
        <v>0</v>
      </c>
      <c r="R263" s="5">
        <v>0.1</v>
      </c>
      <c r="S263" s="5">
        <v>2.5000000000000001E-3</v>
      </c>
      <c r="T263" s="5">
        <v>2.5000000000000001E-3</v>
      </c>
      <c r="U263" s="6">
        <f t="shared" si="34"/>
        <v>9.5000000000000001E-2</v>
      </c>
      <c r="V263" s="9">
        <v>141119.97</v>
      </c>
      <c r="W263" s="12">
        <f>SUMIF('[1]Commitment Draws'!A:A,[1]Distribution!A264,'[1]Commitment Draws'!G:G)</f>
        <v>0</v>
      </c>
      <c r="X263" s="12">
        <f t="shared" si="35"/>
        <v>141119.97</v>
      </c>
      <c r="Y263" s="12">
        <v>1176</v>
      </c>
      <c r="Z263" s="12">
        <f t="shared" si="36"/>
        <v>1176</v>
      </c>
      <c r="AA263" s="7">
        <v>0</v>
      </c>
      <c r="AB263" s="11">
        <f>SUMIF('[1]Transaction Detail'!$D:$D,[1]Distribution!A264,'[1]Transaction Detail'!$H:$H)</f>
        <v>1176</v>
      </c>
      <c r="AC263" s="11">
        <f>SUMIF('[1]Transaction Detail'!$D:$D,[1]Distribution!A264,'[1]Transaction Detail'!$I:$I)</f>
        <v>0</v>
      </c>
      <c r="AD263" s="11">
        <f t="shared" si="37"/>
        <v>29.4</v>
      </c>
      <c r="AE263" s="11">
        <f t="shared" si="38"/>
        <v>29.4</v>
      </c>
      <c r="AF263" s="11">
        <f t="shared" si="39"/>
        <v>29.4</v>
      </c>
      <c r="AG263" s="11">
        <f>SUMIF('[1]Servicing Advances - Active'!A:A,[1]Distribution!A264,'[1]Servicing Advances - Active'!B:B)</f>
        <v>0</v>
      </c>
      <c r="AH263" s="2" t="str">
        <f>_xlfn.IFNA(VLOOKUP(A263,[1]Payoffs!A:AB,22,FALSE),"")</f>
        <v/>
      </c>
      <c r="AI263" s="11">
        <f>_xlfn.IFNA(VLOOKUP($A263,[1]Payoffs!$A:$AB,23,FALSE),0)</f>
        <v>0</v>
      </c>
      <c r="AJ263" s="11">
        <f>_xlfn.IFNA(VLOOKUP($A263,[1]Payoffs!$A:$AB,24,FALSE),0)</f>
        <v>0</v>
      </c>
      <c r="AK263" s="11">
        <f>ROUND(_xlfn.IFNA(VLOOKUP($A263,[1]Payoffs!$A:$AB,19,FALSE),0),2)</f>
        <v>0</v>
      </c>
      <c r="AL263" s="11">
        <v>0</v>
      </c>
      <c r="AM263" s="11">
        <f>IF(AB263&lt;&gt;0,Y263+AC263-AF263+O263-AE263+AI263+AJ263-AK263+P263+AL263,O263+AC263+AI263+AJ263-AK263+P263+AL263)+_xlfn.IFNA(VLOOKUP(A263,[1]Payoffs!A:AB,28,FALSE),0)-AG263</f>
        <v>1117.1999999999998</v>
      </c>
      <c r="AN263" s="13">
        <v>45453</v>
      </c>
      <c r="AO263" t="s">
        <v>47</v>
      </c>
      <c r="AP263" s="9">
        <v>0</v>
      </c>
      <c r="AQ263" s="3">
        <v>0</v>
      </c>
      <c r="AR263" s="3">
        <v>0</v>
      </c>
    </row>
    <row r="264" spans="1:44" x14ac:dyDescent="0.25">
      <c r="A264" s="1">
        <v>132754</v>
      </c>
      <c r="B264" s="2">
        <v>45366</v>
      </c>
      <c r="C264" t="s">
        <v>292</v>
      </c>
      <c r="D264" t="s">
        <v>65</v>
      </c>
      <c r="E264" s="3">
        <v>318500</v>
      </c>
      <c r="F264" s="3">
        <v>123900</v>
      </c>
      <c r="G264" s="11">
        <v>73450</v>
      </c>
      <c r="H264" s="2">
        <v>45159</v>
      </c>
      <c r="I264" s="2">
        <v>45209</v>
      </c>
      <c r="J264">
        <v>13</v>
      </c>
      <c r="K264" s="2">
        <v>45566</v>
      </c>
      <c r="L264" s="2">
        <v>45566</v>
      </c>
      <c r="M264" t="str">
        <f t="shared" si="32"/>
        <v>No</v>
      </c>
      <c r="N264">
        <f t="shared" si="33"/>
        <v>4</v>
      </c>
      <c r="O264" s="11">
        <v>0</v>
      </c>
      <c r="P264" s="11">
        <f>SUMIF([1]Payoffs!A:A,[1]Distribution!A265,[1]Payoffs!AA:AA)</f>
        <v>0</v>
      </c>
      <c r="R264" s="5">
        <v>0.108</v>
      </c>
      <c r="S264" s="5">
        <v>2.5000000000000001E-3</v>
      </c>
      <c r="T264" s="5">
        <v>2.5000000000000001E-3</v>
      </c>
      <c r="U264" s="6">
        <f t="shared" si="34"/>
        <v>0.10299999999999999</v>
      </c>
      <c r="V264" s="9">
        <v>245050</v>
      </c>
      <c r="W264" s="12">
        <f>SUMIF('[1]Commitment Draws'!A:A,[1]Distribution!A265,'[1]Commitment Draws'!G:G)</f>
        <v>0</v>
      </c>
      <c r="X264" s="12">
        <f t="shared" si="35"/>
        <v>245050</v>
      </c>
      <c r="Y264" s="12">
        <v>2095.52</v>
      </c>
      <c r="Z264" s="12">
        <f t="shared" si="36"/>
        <v>2095.52</v>
      </c>
      <c r="AA264" s="7">
        <v>0</v>
      </c>
      <c r="AB264" s="11">
        <f>SUMIF('[1]Transaction Detail'!$D:$D,[1]Distribution!A265,'[1]Transaction Detail'!$H:$H)</f>
        <v>2095.52</v>
      </c>
      <c r="AC264" s="11">
        <f>SUMIF('[1]Transaction Detail'!$D:$D,[1]Distribution!A265,'[1]Transaction Detail'!$I:$I)</f>
        <v>0</v>
      </c>
      <c r="AD264" s="11">
        <f t="shared" si="37"/>
        <v>48.51</v>
      </c>
      <c r="AE264" s="11">
        <f t="shared" si="38"/>
        <v>48.51</v>
      </c>
      <c r="AF264" s="11">
        <f t="shared" si="39"/>
        <v>48.51</v>
      </c>
      <c r="AG264" s="11">
        <f>SUMIF('[1]Servicing Advances - Active'!A:A,[1]Distribution!A265,'[1]Servicing Advances - Active'!B:B)</f>
        <v>0</v>
      </c>
      <c r="AH264" s="2" t="str">
        <f>_xlfn.IFNA(VLOOKUP(A264,[1]Payoffs!A:AB,22,FALSE),"")</f>
        <v/>
      </c>
      <c r="AI264" s="11">
        <f>_xlfn.IFNA(VLOOKUP($A264,[1]Payoffs!$A:$AB,23,FALSE),0)</f>
        <v>0</v>
      </c>
      <c r="AJ264" s="11">
        <f>_xlfn.IFNA(VLOOKUP($A264,[1]Payoffs!$A:$AB,24,FALSE),0)</f>
        <v>0</v>
      </c>
      <c r="AK264" s="11">
        <f>ROUND(_xlfn.IFNA(VLOOKUP($A264,[1]Payoffs!$A:$AB,19,FALSE),0),2)</f>
        <v>0</v>
      </c>
      <c r="AL264" s="11">
        <v>0</v>
      </c>
      <c r="AM264" s="11">
        <f>IF(AB264&lt;&gt;0,Y264+AC264-AF264+O264-AE264+AI264+AJ264-AK264+P264+AL264,O264+AC264+AI264+AJ264-AK264+P264+AL264)+_xlfn.IFNA(VLOOKUP(A264,[1]Payoffs!A:AB,28,FALSE),0)-AG264</f>
        <v>1998.5</v>
      </c>
      <c r="AN264" s="13">
        <v>45453</v>
      </c>
      <c r="AO264" t="s">
        <v>47</v>
      </c>
      <c r="AP264" s="9">
        <v>0</v>
      </c>
      <c r="AQ264" s="3">
        <v>0</v>
      </c>
      <c r="AR264" s="3">
        <v>0</v>
      </c>
    </row>
    <row r="265" spans="1:44" x14ac:dyDescent="0.25">
      <c r="A265" s="1">
        <v>133011</v>
      </c>
      <c r="B265" s="2">
        <v>45366</v>
      </c>
      <c r="C265" t="s">
        <v>293</v>
      </c>
      <c r="D265" t="s">
        <v>71</v>
      </c>
      <c r="E265" s="3">
        <v>228000</v>
      </c>
      <c r="F265" s="3">
        <v>0</v>
      </c>
      <c r="G265" s="11">
        <v>0</v>
      </c>
      <c r="H265" s="2">
        <v>45156</v>
      </c>
      <c r="I265" s="2">
        <v>45209</v>
      </c>
      <c r="J265">
        <v>13</v>
      </c>
      <c r="K265" s="2">
        <v>45566</v>
      </c>
      <c r="L265" s="2">
        <v>45566</v>
      </c>
      <c r="M265" t="str">
        <f t="shared" si="32"/>
        <v>No</v>
      </c>
      <c r="N265">
        <f t="shared" si="33"/>
        <v>4</v>
      </c>
      <c r="O265" s="11">
        <v>0</v>
      </c>
      <c r="P265" s="11">
        <f>SUMIF([1]Payoffs!A:A,[1]Distribution!A266,[1]Payoffs!AA:AA)</f>
        <v>0</v>
      </c>
      <c r="R265" s="5">
        <v>0.1105</v>
      </c>
      <c r="S265" s="5">
        <v>2.5000000000000001E-3</v>
      </c>
      <c r="T265" s="5">
        <v>2.5000000000000001E-3</v>
      </c>
      <c r="U265" s="6">
        <f t="shared" si="34"/>
        <v>0.1055</v>
      </c>
      <c r="V265" s="9">
        <v>228000</v>
      </c>
      <c r="W265" s="12">
        <f>SUMIF('[1]Commitment Draws'!A:A,[1]Distribution!A266,'[1]Commitment Draws'!G:G)</f>
        <v>0</v>
      </c>
      <c r="X265" s="12">
        <f t="shared" si="35"/>
        <v>228000</v>
      </c>
      <c r="Y265" s="12">
        <v>2099.5</v>
      </c>
      <c r="Z265" s="12">
        <f t="shared" si="36"/>
        <v>2099.5</v>
      </c>
      <c r="AA265" s="7">
        <v>0</v>
      </c>
      <c r="AB265" s="11">
        <f>SUMIF('[1]Transaction Detail'!$D:$D,[1]Distribution!A266,'[1]Transaction Detail'!$H:$H)</f>
        <v>2099.5</v>
      </c>
      <c r="AC265" s="11">
        <f>SUMIF('[1]Transaction Detail'!$D:$D,[1]Distribution!A266,'[1]Transaction Detail'!$I:$I)</f>
        <v>0</v>
      </c>
      <c r="AD265" s="11">
        <f t="shared" si="37"/>
        <v>47.5</v>
      </c>
      <c r="AE265" s="11">
        <f t="shared" si="38"/>
        <v>47.5</v>
      </c>
      <c r="AF265" s="11">
        <f t="shared" si="39"/>
        <v>47.5</v>
      </c>
      <c r="AG265" s="11">
        <f>SUMIF('[1]Servicing Advances - Active'!A:A,[1]Distribution!A266,'[1]Servicing Advances - Active'!B:B)</f>
        <v>0</v>
      </c>
      <c r="AH265" s="2" t="str">
        <f>_xlfn.IFNA(VLOOKUP(A265,[1]Payoffs!A:AB,22,FALSE),"")</f>
        <v/>
      </c>
      <c r="AI265" s="11">
        <f>_xlfn.IFNA(VLOOKUP($A265,[1]Payoffs!$A:$AB,23,FALSE),0)</f>
        <v>0</v>
      </c>
      <c r="AJ265" s="11">
        <f>_xlfn.IFNA(VLOOKUP($A265,[1]Payoffs!$A:$AB,24,FALSE),0)</f>
        <v>0</v>
      </c>
      <c r="AK265" s="11">
        <f>ROUND(_xlfn.IFNA(VLOOKUP($A265,[1]Payoffs!$A:$AB,19,FALSE),0),2)</f>
        <v>0</v>
      </c>
      <c r="AL265" s="11">
        <v>0</v>
      </c>
      <c r="AM265" s="11">
        <f>IF(AB265&lt;&gt;0,Y265+AC265-AF265+O265-AE265+AI265+AJ265-AK265+P265+AL265,O265+AC265+AI265+AJ265-AK265+P265+AL265)+_xlfn.IFNA(VLOOKUP(A265,[1]Payoffs!A:AB,28,FALSE),0)-AG265</f>
        <v>2004.5</v>
      </c>
      <c r="AN265" s="13">
        <v>45453</v>
      </c>
      <c r="AO265" t="s">
        <v>47</v>
      </c>
      <c r="AP265" s="9">
        <v>0</v>
      </c>
      <c r="AQ265" s="3">
        <v>0</v>
      </c>
      <c r="AR265" s="3">
        <v>0</v>
      </c>
    </row>
    <row r="266" spans="1:44" x14ac:dyDescent="0.25">
      <c r="A266" s="1">
        <v>133405</v>
      </c>
      <c r="B266" s="2">
        <v>45366</v>
      </c>
      <c r="C266" t="s">
        <v>294</v>
      </c>
      <c r="D266" t="s">
        <v>71</v>
      </c>
      <c r="E266" s="3">
        <v>456000</v>
      </c>
      <c r="F266" s="3">
        <v>0</v>
      </c>
      <c r="G266" s="11">
        <v>0</v>
      </c>
      <c r="H266" s="2">
        <v>45204</v>
      </c>
      <c r="I266" s="2">
        <v>45270</v>
      </c>
      <c r="J266">
        <v>19</v>
      </c>
      <c r="K266" s="2">
        <v>45809</v>
      </c>
      <c r="L266" s="2">
        <v>45809</v>
      </c>
      <c r="M266" t="str">
        <f t="shared" si="32"/>
        <v>No</v>
      </c>
      <c r="N266">
        <f t="shared" si="33"/>
        <v>12</v>
      </c>
      <c r="O266" s="11">
        <v>0</v>
      </c>
      <c r="P266" s="11">
        <f>SUMIF([1]Payoffs!A:A,[1]Distribution!A267,[1]Payoffs!AA:AA)</f>
        <v>0</v>
      </c>
      <c r="R266" s="5">
        <v>9.1999999999999998E-2</v>
      </c>
      <c r="S266" s="5">
        <v>2.5000000000000001E-3</v>
      </c>
      <c r="T266" s="5">
        <v>2.5000000000000001E-3</v>
      </c>
      <c r="U266" s="6">
        <f t="shared" si="34"/>
        <v>8.6999999999999994E-2</v>
      </c>
      <c r="V266" s="9">
        <v>456000</v>
      </c>
      <c r="W266" s="12">
        <f>SUMIF('[1]Commitment Draws'!A:A,[1]Distribution!A267,'[1]Commitment Draws'!G:G)</f>
        <v>0</v>
      </c>
      <c r="X266" s="12">
        <f t="shared" si="35"/>
        <v>456000</v>
      </c>
      <c r="Y266" s="12">
        <v>3496</v>
      </c>
      <c r="Z266" s="12">
        <f t="shared" si="36"/>
        <v>3496</v>
      </c>
      <c r="AA266" s="7">
        <v>0</v>
      </c>
      <c r="AB266" s="11">
        <f>SUMIF('[1]Transaction Detail'!$D:$D,[1]Distribution!A267,'[1]Transaction Detail'!$H:$H)</f>
        <v>3496</v>
      </c>
      <c r="AC266" s="11">
        <f>SUMIF('[1]Transaction Detail'!$D:$D,[1]Distribution!A267,'[1]Transaction Detail'!$I:$I)</f>
        <v>0</v>
      </c>
      <c r="AD266" s="11">
        <f t="shared" si="37"/>
        <v>95</v>
      </c>
      <c r="AE266" s="11">
        <f t="shared" si="38"/>
        <v>95</v>
      </c>
      <c r="AF266" s="11">
        <f t="shared" si="39"/>
        <v>95</v>
      </c>
      <c r="AG266" s="11">
        <f>SUMIF('[1]Servicing Advances - Active'!A:A,[1]Distribution!A267,'[1]Servicing Advances - Active'!B:B)</f>
        <v>0</v>
      </c>
      <c r="AH266" s="2" t="str">
        <f>_xlfn.IFNA(VLOOKUP(A266,[1]Payoffs!A:AB,22,FALSE),"")</f>
        <v/>
      </c>
      <c r="AI266" s="11">
        <f>_xlfn.IFNA(VLOOKUP($A266,[1]Payoffs!$A:$AB,23,FALSE),0)</f>
        <v>0</v>
      </c>
      <c r="AJ266" s="11">
        <f>_xlfn.IFNA(VLOOKUP($A266,[1]Payoffs!$A:$AB,24,FALSE),0)</f>
        <v>0</v>
      </c>
      <c r="AK266" s="11">
        <f>ROUND(_xlfn.IFNA(VLOOKUP($A266,[1]Payoffs!$A:$AB,19,FALSE),0),2)</f>
        <v>0</v>
      </c>
      <c r="AL266" s="11">
        <v>0</v>
      </c>
      <c r="AM266" s="11">
        <f>IF(AB266&lt;&gt;0,Y266+AC266-AF266+O266-AE266+AI266+AJ266-AK266+P266+AL266,O266+AC266+AI266+AJ266-AK266+P266+AL266)+_xlfn.IFNA(VLOOKUP(A266,[1]Payoffs!A:AB,28,FALSE),0)-AG266</f>
        <v>3306</v>
      </c>
      <c r="AN266" s="13">
        <v>45453</v>
      </c>
      <c r="AO266" t="s">
        <v>47</v>
      </c>
      <c r="AP266" s="9">
        <v>0</v>
      </c>
      <c r="AQ266" s="3">
        <v>0</v>
      </c>
      <c r="AR266" s="3">
        <v>0</v>
      </c>
    </row>
    <row r="267" spans="1:44" x14ac:dyDescent="0.25">
      <c r="A267" s="1">
        <v>40000128</v>
      </c>
      <c r="B267" s="2">
        <v>45366</v>
      </c>
      <c r="C267" t="s">
        <v>295</v>
      </c>
      <c r="D267" t="s">
        <v>65</v>
      </c>
      <c r="E267" s="3">
        <v>231000</v>
      </c>
      <c r="F267" s="3">
        <v>49900</v>
      </c>
      <c r="G267" s="11">
        <v>2476</v>
      </c>
      <c r="H267" s="2">
        <v>45190</v>
      </c>
      <c r="I267" s="2">
        <v>45301</v>
      </c>
      <c r="J267">
        <v>13</v>
      </c>
      <c r="K267" s="2">
        <v>45597</v>
      </c>
      <c r="L267" s="2">
        <v>45597</v>
      </c>
      <c r="M267" t="str">
        <f t="shared" si="32"/>
        <v>No</v>
      </c>
      <c r="N267">
        <f t="shared" si="33"/>
        <v>6</v>
      </c>
      <c r="O267" s="11">
        <v>0</v>
      </c>
      <c r="P267" s="11">
        <f>SUMIF([1]Payoffs!A:A,[1]Distribution!A268,[1]Payoffs!AA:AA)</f>
        <v>0</v>
      </c>
      <c r="R267" s="5">
        <v>0.1045</v>
      </c>
      <c r="S267" s="5">
        <v>2.5000000000000001E-3</v>
      </c>
      <c r="T267" s="5">
        <v>2.5000000000000001E-3</v>
      </c>
      <c r="U267" s="6">
        <f t="shared" si="34"/>
        <v>9.9499999999999991E-2</v>
      </c>
      <c r="V267" s="9">
        <v>228524</v>
      </c>
      <c r="W267" s="12">
        <f>SUMIF('[1]Commitment Draws'!A:A,[1]Distribution!A268,'[1]Commitment Draws'!G:G)</f>
        <v>0</v>
      </c>
      <c r="X267" s="12">
        <f t="shared" si="35"/>
        <v>228524</v>
      </c>
      <c r="Y267" s="12">
        <v>0</v>
      </c>
      <c r="Z267" s="12">
        <f t="shared" si="36"/>
        <v>0</v>
      </c>
      <c r="AA267" s="7">
        <v>0</v>
      </c>
      <c r="AB267" s="11">
        <f>SUMIF('[1]Transaction Detail'!$D:$D,[1]Distribution!A268,'[1]Transaction Detail'!$H:$H)</f>
        <v>0</v>
      </c>
      <c r="AC267" s="11">
        <f>SUMIF('[1]Transaction Detail'!$D:$D,[1]Distribution!A268,'[1]Transaction Detail'!$I:$I)</f>
        <v>0</v>
      </c>
      <c r="AD267" s="11">
        <f t="shared" si="37"/>
        <v>0</v>
      </c>
      <c r="AE267" s="11">
        <f t="shared" si="38"/>
        <v>0</v>
      </c>
      <c r="AF267" s="11">
        <f t="shared" si="39"/>
        <v>0</v>
      </c>
      <c r="AG267" s="11">
        <f>SUMIF('[1]Servicing Advances - Active'!A:A,[1]Distribution!A268,'[1]Servicing Advances - Active'!B:B)</f>
        <v>0</v>
      </c>
      <c r="AH267" s="2" t="str">
        <f>_xlfn.IFNA(VLOOKUP(A267,[1]Payoffs!A:AB,22,FALSE),"")</f>
        <v/>
      </c>
      <c r="AI267" s="11">
        <f>_xlfn.IFNA(VLOOKUP($A267,[1]Payoffs!$A:$AB,23,FALSE),0)</f>
        <v>0</v>
      </c>
      <c r="AJ267" s="11">
        <f>_xlfn.IFNA(VLOOKUP($A267,[1]Payoffs!$A:$AB,24,FALSE),0)</f>
        <v>0</v>
      </c>
      <c r="AK267" s="11">
        <f>ROUND(_xlfn.IFNA(VLOOKUP($A267,[1]Payoffs!$A:$AB,19,FALSE),0),2)</f>
        <v>0</v>
      </c>
      <c r="AL267" s="11">
        <v>0</v>
      </c>
      <c r="AM267" s="11">
        <f>IF(AB267&lt;&gt;0,Y267+AC267-AF267+O267-AE267+AI267+AJ267-AK267+P267+AL267,O267+AC267+AI267+AJ267-AK267+P267+AL267)+_xlfn.IFNA(VLOOKUP(A267,[1]Payoffs!A:AB,28,FALSE),0)-AG267</f>
        <v>0</v>
      </c>
      <c r="AN267" s="13">
        <v>45422</v>
      </c>
      <c r="AO267" t="s">
        <v>47</v>
      </c>
      <c r="AP267" s="9">
        <v>0</v>
      </c>
      <c r="AQ267" s="3">
        <v>0</v>
      </c>
      <c r="AR267" s="3">
        <v>0</v>
      </c>
    </row>
    <row r="268" spans="1:44" x14ac:dyDescent="0.25">
      <c r="A268" s="1">
        <v>40001524</v>
      </c>
      <c r="B268" s="2">
        <v>45366</v>
      </c>
      <c r="C268" t="s">
        <v>296</v>
      </c>
      <c r="D268" t="s">
        <v>65</v>
      </c>
      <c r="E268" s="3">
        <v>281530</v>
      </c>
      <c r="F268" s="3">
        <v>65530</v>
      </c>
      <c r="G268" s="11">
        <v>19200</v>
      </c>
      <c r="H268" s="2">
        <v>45257</v>
      </c>
      <c r="I268" s="2">
        <v>45332</v>
      </c>
      <c r="J268">
        <v>13</v>
      </c>
      <c r="K268" s="2">
        <v>45658</v>
      </c>
      <c r="L268" s="2">
        <v>45658</v>
      </c>
      <c r="M268" t="str">
        <f t="shared" si="32"/>
        <v>No</v>
      </c>
      <c r="N268">
        <f t="shared" si="33"/>
        <v>7</v>
      </c>
      <c r="O268" s="11">
        <v>0</v>
      </c>
      <c r="P268" s="11">
        <f>SUMIF([1]Payoffs!A:A,[1]Distribution!A269,[1]Payoffs!AA:AA)</f>
        <v>0</v>
      </c>
      <c r="R268" s="5">
        <v>0.1</v>
      </c>
      <c r="S268" s="5">
        <v>2.5000000000000001E-3</v>
      </c>
      <c r="T268" s="5">
        <v>2.5000000000000001E-3</v>
      </c>
      <c r="U268" s="6">
        <f t="shared" si="34"/>
        <v>9.5000000000000001E-2</v>
      </c>
      <c r="V268" s="9">
        <v>216000</v>
      </c>
      <c r="W268" s="12">
        <f>SUMIF('[1]Commitment Draws'!A:A,[1]Distribution!A269,'[1]Commitment Draws'!G:G)</f>
        <v>46330</v>
      </c>
      <c r="X268" s="12">
        <f t="shared" si="35"/>
        <v>262330</v>
      </c>
      <c r="Y268" s="12">
        <v>1800</v>
      </c>
      <c r="Z268" s="12">
        <f t="shared" si="36"/>
        <v>1800</v>
      </c>
      <c r="AA268" s="7">
        <v>0</v>
      </c>
      <c r="AB268" s="11">
        <f>SUMIF('[1]Transaction Detail'!$D:$D,[1]Distribution!A269,'[1]Transaction Detail'!$H:$H)</f>
        <v>1800</v>
      </c>
      <c r="AC268" s="11">
        <f>SUMIF('[1]Transaction Detail'!$D:$D,[1]Distribution!A269,'[1]Transaction Detail'!$I:$I)</f>
        <v>0</v>
      </c>
      <c r="AD268" s="11">
        <f t="shared" si="37"/>
        <v>45</v>
      </c>
      <c r="AE268" s="11">
        <f t="shared" si="38"/>
        <v>45</v>
      </c>
      <c r="AF268" s="11">
        <f t="shared" si="39"/>
        <v>45</v>
      </c>
      <c r="AG268" s="11">
        <f>SUMIF('[1]Servicing Advances - Active'!A:A,[1]Distribution!A269,'[1]Servicing Advances - Active'!B:B)</f>
        <v>0</v>
      </c>
      <c r="AH268" s="2" t="str">
        <f>_xlfn.IFNA(VLOOKUP(A268,[1]Payoffs!A:AB,22,FALSE),"")</f>
        <v/>
      </c>
      <c r="AI268" s="11">
        <f>_xlfn.IFNA(VLOOKUP($A268,[1]Payoffs!$A:$AB,23,FALSE),0)</f>
        <v>0</v>
      </c>
      <c r="AJ268" s="11">
        <f>_xlfn.IFNA(VLOOKUP($A268,[1]Payoffs!$A:$AB,24,FALSE),0)</f>
        <v>0</v>
      </c>
      <c r="AK268" s="11">
        <f>ROUND(_xlfn.IFNA(VLOOKUP($A268,[1]Payoffs!$A:$AB,19,FALSE),0),2)</f>
        <v>0</v>
      </c>
      <c r="AL268" s="11">
        <v>0</v>
      </c>
      <c r="AM268" s="11">
        <f>IF(AB268&lt;&gt;0,Y268+AC268-AF268+O268-AE268+AI268+AJ268-AK268+P268+AL268,O268+AC268+AI268+AJ268-AK268+P268+AL268)+_xlfn.IFNA(VLOOKUP(A268,[1]Payoffs!A:AB,28,FALSE),0)-AG268</f>
        <v>1710</v>
      </c>
      <c r="AN268" s="13">
        <v>45453</v>
      </c>
      <c r="AO268" t="s">
        <v>47</v>
      </c>
      <c r="AP268" s="9">
        <v>0</v>
      </c>
      <c r="AQ268" s="3">
        <v>0</v>
      </c>
      <c r="AR268" s="3">
        <v>0</v>
      </c>
    </row>
    <row r="269" spans="1:44" x14ac:dyDescent="0.25">
      <c r="A269" s="1">
        <v>40001521</v>
      </c>
      <c r="B269" s="2">
        <v>45366</v>
      </c>
      <c r="C269" t="s">
        <v>297</v>
      </c>
      <c r="D269" t="s">
        <v>65</v>
      </c>
      <c r="E269" s="3">
        <v>304750</v>
      </c>
      <c r="F269" s="3">
        <v>105000</v>
      </c>
      <c r="G269" s="11">
        <v>500</v>
      </c>
      <c r="H269" s="2">
        <v>45260</v>
      </c>
      <c r="I269" s="2">
        <v>45332</v>
      </c>
      <c r="J269">
        <v>13</v>
      </c>
      <c r="K269" s="2">
        <v>45658</v>
      </c>
      <c r="L269" s="2">
        <v>45658</v>
      </c>
      <c r="M269" t="str">
        <f t="shared" si="32"/>
        <v>No</v>
      </c>
      <c r="N269">
        <f t="shared" si="33"/>
        <v>7</v>
      </c>
      <c r="O269" s="11">
        <v>0</v>
      </c>
      <c r="P269" s="11">
        <f>SUMIF([1]Payoffs!A:A,[1]Distribution!A270,[1]Payoffs!AA:AA)</f>
        <v>0</v>
      </c>
      <c r="R269" s="5">
        <v>0.11700000000000001</v>
      </c>
      <c r="S269" s="5">
        <v>2.5000000000000001E-3</v>
      </c>
      <c r="T269" s="5">
        <v>2.5000000000000001E-3</v>
      </c>
      <c r="U269" s="6">
        <f t="shared" si="34"/>
        <v>0.112</v>
      </c>
      <c r="V269" s="9">
        <v>304250</v>
      </c>
      <c r="W269" s="12">
        <f>SUMIF('[1]Commitment Draws'!A:A,[1]Distribution!A270,'[1]Commitment Draws'!G:G)</f>
        <v>0</v>
      </c>
      <c r="X269" s="12">
        <f t="shared" si="35"/>
        <v>304250</v>
      </c>
      <c r="Y269" s="12">
        <v>2788.9</v>
      </c>
      <c r="Z269" s="12">
        <f t="shared" si="36"/>
        <v>2788.9</v>
      </c>
      <c r="AA269" s="7">
        <v>0</v>
      </c>
      <c r="AB269" s="11">
        <f>SUMIF('[1]Transaction Detail'!$D:$D,[1]Distribution!A270,'[1]Transaction Detail'!$H:$H)</f>
        <v>2788.9</v>
      </c>
      <c r="AC269" s="11">
        <f>SUMIF('[1]Transaction Detail'!$D:$D,[1]Distribution!A270,'[1]Transaction Detail'!$I:$I)</f>
        <v>0</v>
      </c>
      <c r="AD269" s="11">
        <f t="shared" si="37"/>
        <v>59.59</v>
      </c>
      <c r="AE269" s="11">
        <f t="shared" si="38"/>
        <v>59.59</v>
      </c>
      <c r="AF269" s="11">
        <f t="shared" si="39"/>
        <v>59.59</v>
      </c>
      <c r="AG269" s="11">
        <f>SUMIF('[1]Servicing Advances - Active'!A:A,[1]Distribution!A270,'[1]Servicing Advances - Active'!B:B)</f>
        <v>0</v>
      </c>
      <c r="AH269" s="2" t="str">
        <f>_xlfn.IFNA(VLOOKUP(A269,[1]Payoffs!A:AB,22,FALSE),"")</f>
        <v/>
      </c>
      <c r="AI269" s="11">
        <f>_xlfn.IFNA(VLOOKUP($A269,[1]Payoffs!$A:$AB,23,FALSE),0)</f>
        <v>0</v>
      </c>
      <c r="AJ269" s="11">
        <f>_xlfn.IFNA(VLOOKUP($A269,[1]Payoffs!$A:$AB,24,FALSE),0)</f>
        <v>0</v>
      </c>
      <c r="AK269" s="11">
        <f>ROUND(_xlfn.IFNA(VLOOKUP($A269,[1]Payoffs!$A:$AB,19,FALSE),0),2)</f>
        <v>0</v>
      </c>
      <c r="AL269" s="11">
        <v>0</v>
      </c>
      <c r="AM269" s="11">
        <f>IF(AB269&lt;&gt;0,Y269+AC269-AF269+O269-AE269+AI269+AJ269-AK269+P269+AL269,O269+AC269+AI269+AJ269-AK269+P269+AL269)+_xlfn.IFNA(VLOOKUP(A269,[1]Payoffs!A:AB,28,FALSE),0)-AG269</f>
        <v>2669.72</v>
      </c>
      <c r="AN269" s="13">
        <v>45453</v>
      </c>
      <c r="AO269" t="s">
        <v>47</v>
      </c>
      <c r="AP269" s="9">
        <v>0</v>
      </c>
      <c r="AQ269" s="3">
        <v>0</v>
      </c>
      <c r="AR269" s="3">
        <v>0</v>
      </c>
    </row>
    <row r="270" spans="1:44" x14ac:dyDescent="0.25">
      <c r="A270" s="1">
        <v>40001697</v>
      </c>
      <c r="B270" s="2">
        <v>45366</v>
      </c>
      <c r="C270" t="s">
        <v>298</v>
      </c>
      <c r="D270" t="s">
        <v>65</v>
      </c>
      <c r="E270" s="3">
        <v>199550</v>
      </c>
      <c r="F270" s="3">
        <v>48425</v>
      </c>
      <c r="G270" s="11">
        <v>48425</v>
      </c>
      <c r="H270" s="2">
        <v>45274</v>
      </c>
      <c r="I270" s="2">
        <v>45332</v>
      </c>
      <c r="J270">
        <v>13</v>
      </c>
      <c r="K270" s="2">
        <v>45689</v>
      </c>
      <c r="L270" s="2">
        <v>45689</v>
      </c>
      <c r="M270" t="str">
        <f t="shared" si="32"/>
        <v>No</v>
      </c>
      <c r="N270">
        <f t="shared" si="33"/>
        <v>8</v>
      </c>
      <c r="O270" s="11">
        <v>0</v>
      </c>
      <c r="P270" s="11">
        <f>SUMIF([1]Payoffs!A:A,[1]Distribution!A271,[1]Payoffs!AA:AA)</f>
        <v>0</v>
      </c>
      <c r="R270" s="5">
        <v>0.1205</v>
      </c>
      <c r="S270" s="5">
        <v>2.5000000000000001E-3</v>
      </c>
      <c r="T270" s="5">
        <v>2.5000000000000001E-3</v>
      </c>
      <c r="U270" s="6">
        <f t="shared" si="34"/>
        <v>0.11549999999999999</v>
      </c>
      <c r="V270" s="9">
        <v>151125</v>
      </c>
      <c r="W270" s="12">
        <f>SUMIF('[1]Commitment Draws'!A:A,[1]Distribution!A271,'[1]Commitment Draws'!G:G)</f>
        <v>0</v>
      </c>
      <c r="X270" s="12">
        <f t="shared" si="35"/>
        <v>151125</v>
      </c>
      <c r="Y270" s="12">
        <v>1517.55</v>
      </c>
      <c r="Z270" s="12">
        <f t="shared" si="36"/>
        <v>1517.55</v>
      </c>
      <c r="AA270" s="7">
        <v>0</v>
      </c>
      <c r="AB270" s="11">
        <f>SUMIF('[1]Transaction Detail'!$D:$D,[1]Distribution!A271,'[1]Transaction Detail'!$H:$H)</f>
        <v>1517.55</v>
      </c>
      <c r="AC270" s="11">
        <f>SUMIF('[1]Transaction Detail'!$D:$D,[1]Distribution!A271,'[1]Transaction Detail'!$I:$I)</f>
        <v>0</v>
      </c>
      <c r="AD270" s="11">
        <f t="shared" si="37"/>
        <v>31.48</v>
      </c>
      <c r="AE270" s="11">
        <f t="shared" si="38"/>
        <v>31.48</v>
      </c>
      <c r="AF270" s="11">
        <f t="shared" si="39"/>
        <v>31.48</v>
      </c>
      <c r="AG270" s="11">
        <f>SUMIF('[1]Servicing Advances - Active'!A:A,[1]Distribution!A271,'[1]Servicing Advances - Active'!B:B)</f>
        <v>0</v>
      </c>
      <c r="AH270" s="2" t="str">
        <f>_xlfn.IFNA(VLOOKUP(A270,[1]Payoffs!A:AB,22,FALSE),"")</f>
        <v/>
      </c>
      <c r="AI270" s="11">
        <f>_xlfn.IFNA(VLOOKUP($A270,[1]Payoffs!$A:$AB,23,FALSE),0)</f>
        <v>0</v>
      </c>
      <c r="AJ270" s="11">
        <f>_xlfn.IFNA(VLOOKUP($A270,[1]Payoffs!$A:$AB,24,FALSE),0)</f>
        <v>0</v>
      </c>
      <c r="AK270" s="11">
        <f>ROUND(_xlfn.IFNA(VLOOKUP($A270,[1]Payoffs!$A:$AB,19,FALSE),0),2)</f>
        <v>0</v>
      </c>
      <c r="AL270" s="11">
        <v>0</v>
      </c>
      <c r="AM270" s="11">
        <f>IF(AB270&lt;&gt;0,Y270+AC270-AF270+O270-AE270+AI270+AJ270-AK270+P270+AL270,O270+AC270+AI270+AJ270-AK270+P270+AL270)+_xlfn.IFNA(VLOOKUP(A270,[1]Payoffs!A:AB,28,FALSE),0)-AG270</f>
        <v>1454.59</v>
      </c>
      <c r="AN270" s="13">
        <v>45453</v>
      </c>
      <c r="AO270" t="s">
        <v>47</v>
      </c>
      <c r="AP270" s="9">
        <v>0</v>
      </c>
      <c r="AQ270" s="3">
        <v>0</v>
      </c>
      <c r="AR270" s="3">
        <v>0</v>
      </c>
    </row>
    <row r="271" spans="1:44" x14ac:dyDescent="0.25">
      <c r="A271" s="1">
        <v>40002456</v>
      </c>
      <c r="B271" s="2">
        <v>45366</v>
      </c>
      <c r="C271" t="s">
        <v>299</v>
      </c>
      <c r="D271" t="s">
        <v>65</v>
      </c>
      <c r="E271" s="3">
        <v>175750</v>
      </c>
      <c r="F271" s="3">
        <v>50000</v>
      </c>
      <c r="G271" s="11">
        <v>28250</v>
      </c>
      <c r="H271" s="2">
        <v>45328</v>
      </c>
      <c r="I271" s="2">
        <v>45392</v>
      </c>
      <c r="J271">
        <v>13</v>
      </c>
      <c r="K271" s="2">
        <v>45748</v>
      </c>
      <c r="L271" s="2">
        <v>45748</v>
      </c>
      <c r="M271" t="str">
        <f t="shared" si="32"/>
        <v>No</v>
      </c>
      <c r="N271">
        <f t="shared" si="33"/>
        <v>10</v>
      </c>
      <c r="O271" s="11">
        <v>0</v>
      </c>
      <c r="P271" s="11">
        <f>SUMIF([1]Payoffs!A:A,[1]Distribution!A272,[1]Payoffs!AA:AA)</f>
        <v>0</v>
      </c>
      <c r="R271" s="5">
        <v>9.9500000000000005E-2</v>
      </c>
      <c r="S271" s="5">
        <v>2.5000000000000001E-3</v>
      </c>
      <c r="T271" s="5">
        <v>2.5000000000000001E-3</v>
      </c>
      <c r="U271" s="6">
        <f t="shared" si="34"/>
        <v>9.4500000000000001E-2</v>
      </c>
      <c r="V271" s="9">
        <v>134250</v>
      </c>
      <c r="W271" s="12">
        <f>SUMIF('[1]Commitment Draws'!A:A,[1]Distribution!A272,'[1]Commitment Draws'!G:G)</f>
        <v>13250</v>
      </c>
      <c r="X271" s="12">
        <f t="shared" si="35"/>
        <v>147500</v>
      </c>
      <c r="Y271" s="12">
        <v>1113.1600000000001</v>
      </c>
      <c r="Z271" s="12">
        <f t="shared" si="36"/>
        <v>1113.1600000000001</v>
      </c>
      <c r="AA271" s="7">
        <v>0</v>
      </c>
      <c r="AB271" s="11">
        <f>SUMIF('[1]Transaction Detail'!$D:$D,[1]Distribution!A272,'[1]Transaction Detail'!$H:$H)</f>
        <v>1113.1600000000001</v>
      </c>
      <c r="AC271" s="11">
        <f>SUMIF('[1]Transaction Detail'!$D:$D,[1]Distribution!A272,'[1]Transaction Detail'!$I:$I)</f>
        <v>0</v>
      </c>
      <c r="AD271" s="11">
        <f t="shared" si="37"/>
        <v>27.97</v>
      </c>
      <c r="AE271" s="11">
        <f t="shared" si="38"/>
        <v>27.97</v>
      </c>
      <c r="AF271" s="11">
        <f t="shared" si="39"/>
        <v>27.97</v>
      </c>
      <c r="AG271" s="11">
        <f>SUMIF('[1]Servicing Advances - Active'!A:A,[1]Distribution!A272,'[1]Servicing Advances - Active'!B:B)</f>
        <v>0</v>
      </c>
      <c r="AH271" s="2" t="str">
        <f>_xlfn.IFNA(VLOOKUP(A271,[1]Payoffs!A:AB,22,FALSE),"")</f>
        <v/>
      </c>
      <c r="AI271" s="11">
        <f>_xlfn.IFNA(VLOOKUP($A271,[1]Payoffs!$A:$AB,23,FALSE),0)</f>
        <v>0</v>
      </c>
      <c r="AJ271" s="11">
        <f>_xlfn.IFNA(VLOOKUP($A271,[1]Payoffs!$A:$AB,24,FALSE),0)</f>
        <v>0</v>
      </c>
      <c r="AK271" s="11">
        <f>ROUND(_xlfn.IFNA(VLOOKUP($A271,[1]Payoffs!$A:$AB,19,FALSE),0),2)</f>
        <v>0</v>
      </c>
      <c r="AL271" s="11">
        <v>0</v>
      </c>
      <c r="AM271" s="11">
        <f>IF(AB271&lt;&gt;0,Y271+AC271-AF271+O271-AE271+AI271+AJ271-AK271+P271+AL271,O271+AC271+AI271+AJ271-AK271+P271+AL271)+_xlfn.IFNA(VLOOKUP(A271,[1]Payoffs!A:AB,28,FALSE),0)-AG271</f>
        <v>1057.22</v>
      </c>
      <c r="AN271" s="13">
        <v>45453</v>
      </c>
      <c r="AO271" t="s">
        <v>47</v>
      </c>
      <c r="AP271" s="9">
        <v>0</v>
      </c>
      <c r="AQ271" s="3">
        <v>0</v>
      </c>
      <c r="AR271" s="3">
        <v>0</v>
      </c>
    </row>
    <row r="272" spans="1:44" x14ac:dyDescent="0.25">
      <c r="A272" s="1">
        <v>40002089</v>
      </c>
      <c r="B272" s="2">
        <v>45366</v>
      </c>
      <c r="C272" t="s">
        <v>300</v>
      </c>
      <c r="D272" t="s">
        <v>65</v>
      </c>
      <c r="E272" s="3">
        <v>507150</v>
      </c>
      <c r="F272" s="3">
        <v>100000</v>
      </c>
      <c r="G272" s="11">
        <v>0</v>
      </c>
      <c r="H272" s="2">
        <v>45303</v>
      </c>
      <c r="I272" s="2">
        <v>45361</v>
      </c>
      <c r="J272">
        <v>19</v>
      </c>
      <c r="K272" s="2">
        <v>45901</v>
      </c>
      <c r="L272" s="2">
        <v>45901</v>
      </c>
      <c r="M272" t="str">
        <f t="shared" si="32"/>
        <v>No</v>
      </c>
      <c r="N272">
        <f t="shared" si="33"/>
        <v>15</v>
      </c>
      <c r="O272" s="11">
        <v>0</v>
      </c>
      <c r="P272" s="11">
        <f>SUMIF([1]Payoffs!A:A,[1]Distribution!A273,[1]Payoffs!AA:AA)</f>
        <v>0</v>
      </c>
      <c r="R272" s="5">
        <v>0.10550000000000001</v>
      </c>
      <c r="S272" s="5">
        <v>2.5000000000000001E-3</v>
      </c>
      <c r="T272" s="5">
        <v>2.5000000000000001E-3</v>
      </c>
      <c r="U272" s="6">
        <f t="shared" si="34"/>
        <v>0.10050000000000001</v>
      </c>
      <c r="V272" s="9">
        <v>507150</v>
      </c>
      <c r="W272" s="12">
        <f>SUMIF('[1]Commitment Draws'!A:A,[1]Distribution!A273,'[1]Commitment Draws'!G:G)</f>
        <v>0</v>
      </c>
      <c r="X272" s="12">
        <f t="shared" si="35"/>
        <v>507150</v>
      </c>
      <c r="Y272" s="12">
        <v>4458.6899999999996</v>
      </c>
      <c r="Z272" s="12">
        <f t="shared" si="36"/>
        <v>4458.6899999999996</v>
      </c>
      <c r="AA272" s="7">
        <v>0</v>
      </c>
      <c r="AB272" s="11">
        <f>SUMIF('[1]Transaction Detail'!$D:$D,[1]Distribution!A273,'[1]Transaction Detail'!$H:$H)</f>
        <v>4458.6899999999996</v>
      </c>
      <c r="AC272" s="11">
        <f>SUMIF('[1]Transaction Detail'!$D:$D,[1]Distribution!A273,'[1]Transaction Detail'!$I:$I)</f>
        <v>0</v>
      </c>
      <c r="AD272" s="11">
        <f t="shared" si="37"/>
        <v>105.66</v>
      </c>
      <c r="AE272" s="11">
        <f t="shared" si="38"/>
        <v>105.66</v>
      </c>
      <c r="AF272" s="11">
        <f t="shared" si="39"/>
        <v>105.66</v>
      </c>
      <c r="AG272" s="11">
        <f>SUMIF('[1]Servicing Advances - Active'!A:A,[1]Distribution!A273,'[1]Servicing Advances - Active'!B:B)</f>
        <v>0</v>
      </c>
      <c r="AH272" s="2" t="str">
        <f>_xlfn.IFNA(VLOOKUP(A272,[1]Payoffs!A:AB,22,FALSE),"")</f>
        <v/>
      </c>
      <c r="AI272" s="11">
        <f>_xlfn.IFNA(VLOOKUP($A272,[1]Payoffs!$A:$AB,23,FALSE),0)</f>
        <v>0</v>
      </c>
      <c r="AJ272" s="11">
        <f>_xlfn.IFNA(VLOOKUP($A272,[1]Payoffs!$A:$AB,24,FALSE),0)</f>
        <v>0</v>
      </c>
      <c r="AK272" s="11">
        <f>ROUND(_xlfn.IFNA(VLOOKUP($A272,[1]Payoffs!$A:$AB,19,FALSE),0),2)</f>
        <v>0</v>
      </c>
      <c r="AL272" s="11">
        <v>0</v>
      </c>
      <c r="AM272" s="11">
        <f>IF(AB272&lt;&gt;0,Y272+AC272-AF272+O272-AE272+AI272+AJ272-AK272+P272+AL272,O272+AC272+AI272+AJ272-AK272+P272+AL272)+_xlfn.IFNA(VLOOKUP(A272,[1]Payoffs!A:AB,28,FALSE),0)-AG272</f>
        <v>4247.37</v>
      </c>
      <c r="AN272" s="13">
        <v>45453</v>
      </c>
      <c r="AO272" t="s">
        <v>47</v>
      </c>
      <c r="AP272" s="9">
        <v>0</v>
      </c>
      <c r="AQ272" s="3">
        <v>0</v>
      </c>
      <c r="AR272" s="3">
        <v>0</v>
      </c>
    </row>
    <row r="273" spans="1:44" x14ac:dyDescent="0.25">
      <c r="A273" s="1">
        <v>40001952</v>
      </c>
      <c r="B273" s="2">
        <v>45366</v>
      </c>
      <c r="C273" t="s">
        <v>301</v>
      </c>
      <c r="D273" t="s">
        <v>65</v>
      </c>
      <c r="E273" s="3">
        <v>346500</v>
      </c>
      <c r="F273" s="3">
        <v>115000</v>
      </c>
      <c r="G273" s="11">
        <v>56850</v>
      </c>
      <c r="H273" s="2">
        <v>45288</v>
      </c>
      <c r="I273" s="2">
        <v>45361</v>
      </c>
      <c r="J273">
        <v>13</v>
      </c>
      <c r="K273" s="2">
        <v>45689</v>
      </c>
      <c r="L273" s="2">
        <v>45689</v>
      </c>
      <c r="M273" t="str">
        <f t="shared" si="32"/>
        <v>No</v>
      </c>
      <c r="N273">
        <f t="shared" si="33"/>
        <v>8</v>
      </c>
      <c r="O273" s="11">
        <v>0</v>
      </c>
      <c r="P273" s="11">
        <f>SUMIF([1]Payoffs!A:A,[1]Distribution!A274,[1]Payoffs!AA:AA)</f>
        <v>0</v>
      </c>
      <c r="R273" s="5">
        <v>0.1045</v>
      </c>
      <c r="S273" s="5">
        <v>2.5000000000000001E-3</v>
      </c>
      <c r="T273" s="5">
        <v>2.5000000000000001E-3</v>
      </c>
      <c r="U273" s="6">
        <f t="shared" si="34"/>
        <v>9.9499999999999991E-2</v>
      </c>
      <c r="V273" s="9">
        <v>289650</v>
      </c>
      <c r="W273" s="12">
        <f>SUMIF('[1]Commitment Draws'!A:A,[1]Distribution!A274,'[1]Commitment Draws'!G:G)</f>
        <v>0</v>
      </c>
      <c r="X273" s="12">
        <f t="shared" si="35"/>
        <v>289650</v>
      </c>
      <c r="Y273" s="12">
        <v>2522.37</v>
      </c>
      <c r="Z273" s="12">
        <f t="shared" si="36"/>
        <v>2522.37</v>
      </c>
      <c r="AA273" s="7">
        <v>0</v>
      </c>
      <c r="AB273" s="11">
        <f>SUMIF('[1]Transaction Detail'!$D:$D,[1]Distribution!A274,'[1]Transaction Detail'!$H:$H)</f>
        <v>2522.37</v>
      </c>
      <c r="AC273" s="11">
        <f>SUMIF('[1]Transaction Detail'!$D:$D,[1]Distribution!A274,'[1]Transaction Detail'!$I:$I)</f>
        <v>0</v>
      </c>
      <c r="AD273" s="11">
        <f t="shared" si="37"/>
        <v>60.34</v>
      </c>
      <c r="AE273" s="11">
        <f t="shared" si="38"/>
        <v>60.34</v>
      </c>
      <c r="AF273" s="11">
        <f t="shared" si="39"/>
        <v>60.34</v>
      </c>
      <c r="AG273" s="11">
        <f>SUMIF('[1]Servicing Advances - Active'!A:A,[1]Distribution!A274,'[1]Servicing Advances - Active'!B:B)</f>
        <v>0</v>
      </c>
      <c r="AH273" s="2" t="str">
        <f>_xlfn.IFNA(VLOOKUP(A273,[1]Payoffs!A:AB,22,FALSE),"")</f>
        <v/>
      </c>
      <c r="AI273" s="11">
        <f>_xlfn.IFNA(VLOOKUP($A273,[1]Payoffs!$A:$AB,23,FALSE),0)</f>
        <v>0</v>
      </c>
      <c r="AJ273" s="11">
        <f>_xlfn.IFNA(VLOOKUP($A273,[1]Payoffs!$A:$AB,24,FALSE),0)</f>
        <v>0</v>
      </c>
      <c r="AK273" s="11">
        <f>ROUND(_xlfn.IFNA(VLOOKUP($A273,[1]Payoffs!$A:$AB,19,FALSE),0),2)</f>
        <v>0</v>
      </c>
      <c r="AL273" s="11">
        <v>0</v>
      </c>
      <c r="AM273" s="11">
        <f>IF(AB273&lt;&gt;0,Y273+AC273-AF273+O273-AE273+AI273+AJ273-AK273+P273+AL273,O273+AC273+AI273+AJ273-AK273+P273+AL273)+_xlfn.IFNA(VLOOKUP(A273,[1]Payoffs!A:AB,28,FALSE),0)-AG273</f>
        <v>2401.6899999999996</v>
      </c>
      <c r="AN273" s="13">
        <v>45453</v>
      </c>
      <c r="AO273" t="s">
        <v>47</v>
      </c>
      <c r="AP273" s="9">
        <v>0</v>
      </c>
      <c r="AQ273" s="3">
        <v>0</v>
      </c>
      <c r="AR273" s="3">
        <v>0</v>
      </c>
    </row>
    <row r="274" spans="1:44" x14ac:dyDescent="0.25">
      <c r="A274" s="1">
        <v>40002014</v>
      </c>
      <c r="B274" s="2">
        <v>45366</v>
      </c>
      <c r="C274" t="s">
        <v>302</v>
      </c>
      <c r="D274" t="s">
        <v>65</v>
      </c>
      <c r="E274" s="3">
        <v>229770</v>
      </c>
      <c r="F274" s="3">
        <v>65300</v>
      </c>
      <c r="G274" s="11">
        <v>61800</v>
      </c>
      <c r="H274" s="2">
        <v>45308</v>
      </c>
      <c r="I274" s="2">
        <v>45361</v>
      </c>
      <c r="J274">
        <v>13</v>
      </c>
      <c r="K274" s="2">
        <v>45717</v>
      </c>
      <c r="L274" s="2">
        <v>45717</v>
      </c>
      <c r="M274" t="str">
        <f t="shared" si="32"/>
        <v>No</v>
      </c>
      <c r="N274">
        <f t="shared" si="33"/>
        <v>9</v>
      </c>
      <c r="O274" s="11">
        <v>0</v>
      </c>
      <c r="P274" s="11">
        <f>SUMIF([1]Payoffs!A:A,[1]Distribution!A275,[1]Payoffs!AA:AA)</f>
        <v>0</v>
      </c>
      <c r="R274" s="5">
        <v>0.114</v>
      </c>
      <c r="S274" s="5">
        <v>2.5000000000000001E-3</v>
      </c>
      <c r="T274" s="5">
        <v>2.5000000000000001E-3</v>
      </c>
      <c r="U274" s="6">
        <f t="shared" si="34"/>
        <v>0.109</v>
      </c>
      <c r="V274" s="9">
        <v>167970</v>
      </c>
      <c r="W274" s="12">
        <f>SUMIF('[1]Commitment Draws'!A:A,[1]Distribution!A275,'[1]Commitment Draws'!G:G)</f>
        <v>0</v>
      </c>
      <c r="X274" s="12">
        <f t="shared" si="35"/>
        <v>167970</v>
      </c>
      <c r="Y274" s="12">
        <v>1595.72</v>
      </c>
      <c r="Z274" s="12">
        <f t="shared" si="36"/>
        <v>1595.72</v>
      </c>
      <c r="AA274" s="7">
        <v>0</v>
      </c>
      <c r="AB274" s="11">
        <f>SUMIF('[1]Transaction Detail'!$D:$D,[1]Distribution!A275,'[1]Transaction Detail'!$H:$H)</f>
        <v>1595.72</v>
      </c>
      <c r="AC274" s="11">
        <f>SUMIF('[1]Transaction Detail'!$D:$D,[1]Distribution!A275,'[1]Transaction Detail'!$I:$I)</f>
        <v>0</v>
      </c>
      <c r="AD274" s="11">
        <f t="shared" si="37"/>
        <v>34.99</v>
      </c>
      <c r="AE274" s="11">
        <f t="shared" si="38"/>
        <v>34.99</v>
      </c>
      <c r="AF274" s="11">
        <f t="shared" si="39"/>
        <v>34.99</v>
      </c>
      <c r="AG274" s="11">
        <f>SUMIF('[1]Servicing Advances - Active'!A:A,[1]Distribution!A275,'[1]Servicing Advances - Active'!B:B)</f>
        <v>28.82</v>
      </c>
      <c r="AH274" s="2" t="str">
        <f>_xlfn.IFNA(VLOOKUP(A274,[1]Payoffs!A:AB,22,FALSE),"")</f>
        <v/>
      </c>
      <c r="AI274" s="11">
        <f>_xlfn.IFNA(VLOOKUP($A274,[1]Payoffs!$A:$AB,23,FALSE),0)</f>
        <v>0</v>
      </c>
      <c r="AJ274" s="11">
        <f>_xlfn.IFNA(VLOOKUP($A274,[1]Payoffs!$A:$AB,24,FALSE),0)</f>
        <v>0</v>
      </c>
      <c r="AK274" s="11">
        <f>ROUND(_xlfn.IFNA(VLOOKUP($A274,[1]Payoffs!$A:$AB,19,FALSE),0),2)</f>
        <v>0</v>
      </c>
      <c r="AL274" s="11">
        <v>0</v>
      </c>
      <c r="AM274" s="11">
        <f>IF(AB274&lt;&gt;0,Y274+AC274-AF274+O274-AE274+AI274+AJ274-AK274+P274+AL274,O274+AC274+AI274+AJ274-AK274+P274+AL274)+_xlfn.IFNA(VLOOKUP(A274,[1]Payoffs!A:AB,28,FALSE),0)-AG274</f>
        <v>1496.92</v>
      </c>
      <c r="AN274" s="13">
        <v>45453</v>
      </c>
      <c r="AO274" t="s">
        <v>47</v>
      </c>
      <c r="AP274" s="9">
        <v>0</v>
      </c>
      <c r="AQ274" s="3">
        <v>0</v>
      </c>
      <c r="AR274" s="3">
        <v>0</v>
      </c>
    </row>
    <row r="275" spans="1:44" x14ac:dyDescent="0.25">
      <c r="A275" s="1">
        <v>122450</v>
      </c>
      <c r="B275" s="2">
        <v>45399</v>
      </c>
      <c r="C275" t="s">
        <v>303</v>
      </c>
      <c r="D275" t="s">
        <v>65</v>
      </c>
      <c r="E275" s="3">
        <v>645000</v>
      </c>
      <c r="F275" s="3">
        <v>291650</v>
      </c>
      <c r="G275" s="11">
        <v>0</v>
      </c>
      <c r="H275" s="2">
        <v>44694</v>
      </c>
      <c r="I275" s="2">
        <v>44752</v>
      </c>
      <c r="J275">
        <v>24</v>
      </c>
      <c r="K275" s="2">
        <v>45536</v>
      </c>
      <c r="L275" s="2">
        <v>45444</v>
      </c>
      <c r="M275" t="str">
        <f t="shared" si="32"/>
        <v>Yes</v>
      </c>
      <c r="N275">
        <f t="shared" si="33"/>
        <v>3</v>
      </c>
      <c r="O275" s="11">
        <v>0</v>
      </c>
      <c r="P275" s="11">
        <f>SUMIF([1]Payoffs!A:A,[1]Distribution!A276,[1]Payoffs!AA:AA)</f>
        <v>0</v>
      </c>
      <c r="Q275" s="4" t="s">
        <v>59</v>
      </c>
      <c r="R275" s="5">
        <v>8.2500000000000004E-2</v>
      </c>
      <c r="S275" s="5">
        <v>2.5000000000000001E-3</v>
      </c>
      <c r="T275" s="5">
        <v>2.5000000000000001E-3</v>
      </c>
      <c r="U275" s="6">
        <f t="shared" si="34"/>
        <v>7.7499999999999999E-2</v>
      </c>
      <c r="V275" s="9">
        <v>645000</v>
      </c>
      <c r="W275" s="12">
        <f>SUMIF('[1]Commitment Draws'!A:A,[1]Distribution!A276,'[1]Commitment Draws'!G:G)</f>
        <v>0</v>
      </c>
      <c r="X275" s="12">
        <f t="shared" si="35"/>
        <v>645000</v>
      </c>
      <c r="Y275" s="12">
        <v>4434.38</v>
      </c>
      <c r="Z275" s="12">
        <f t="shared" si="36"/>
        <v>4434.38</v>
      </c>
      <c r="AA275" s="7">
        <v>0</v>
      </c>
      <c r="AB275" s="11">
        <f>SUMIF('[1]Transaction Detail'!$D:$D,[1]Distribution!A276,'[1]Transaction Detail'!$H:$H)</f>
        <v>4434.38</v>
      </c>
      <c r="AC275" s="11">
        <f>SUMIF('[1]Transaction Detail'!$D:$D,[1]Distribution!A276,'[1]Transaction Detail'!$I:$I)</f>
        <v>0</v>
      </c>
      <c r="AD275" s="11">
        <f t="shared" si="37"/>
        <v>134.38</v>
      </c>
      <c r="AE275" s="11">
        <f t="shared" si="38"/>
        <v>134.38</v>
      </c>
      <c r="AF275" s="11">
        <f t="shared" si="39"/>
        <v>134.38</v>
      </c>
      <c r="AG275" s="11">
        <f>SUMIF('[1]Servicing Advances - Active'!A:A,[1]Distribution!A276,'[1]Servicing Advances - Active'!B:B)</f>
        <v>0</v>
      </c>
      <c r="AH275" s="2" t="str">
        <f>_xlfn.IFNA(VLOOKUP(A275,[1]Payoffs!A:AB,22,FALSE),"")</f>
        <v/>
      </c>
      <c r="AI275" s="11">
        <f>_xlfn.IFNA(VLOOKUP($A275,[1]Payoffs!$A:$AB,23,FALSE),0)</f>
        <v>0</v>
      </c>
      <c r="AJ275" s="11">
        <f>_xlfn.IFNA(VLOOKUP($A275,[1]Payoffs!$A:$AB,24,FALSE),0)</f>
        <v>0</v>
      </c>
      <c r="AK275" s="11">
        <f>ROUND(_xlfn.IFNA(VLOOKUP($A275,[1]Payoffs!$A:$AB,19,FALSE),0),2)</f>
        <v>0</v>
      </c>
      <c r="AL275" s="11">
        <v>0</v>
      </c>
      <c r="AM275" s="11">
        <f>IF(AB275&lt;&gt;0,Y275+AC275-AF275+O275-AE275+AI275+AJ275-AK275+P275+AL275,O275+AC275+AI275+AJ275-AK275+P275+AL275)+_xlfn.IFNA(VLOOKUP(A275,[1]Payoffs!A:AB,28,FALSE),0)-AG275</f>
        <v>4165.62</v>
      </c>
      <c r="AN275" s="13">
        <v>45453</v>
      </c>
      <c r="AO275" t="s">
        <v>47</v>
      </c>
      <c r="AP275" s="9">
        <v>0</v>
      </c>
      <c r="AQ275" s="3">
        <v>0</v>
      </c>
      <c r="AR275" s="3">
        <v>0</v>
      </c>
    </row>
    <row r="276" spans="1:44" x14ac:dyDescent="0.25">
      <c r="A276" s="1">
        <v>122769</v>
      </c>
      <c r="B276" s="2">
        <v>45399</v>
      </c>
      <c r="C276" t="s">
        <v>304</v>
      </c>
      <c r="D276" t="s">
        <v>49</v>
      </c>
      <c r="E276" s="3">
        <v>4250000</v>
      </c>
      <c r="F276" s="3">
        <v>2750000</v>
      </c>
      <c r="G276" s="11">
        <v>2575000</v>
      </c>
      <c r="H276" s="2">
        <v>44705</v>
      </c>
      <c r="I276" s="2">
        <v>44783</v>
      </c>
      <c r="J276">
        <v>24</v>
      </c>
      <c r="K276" s="2">
        <v>45444</v>
      </c>
      <c r="L276" s="2">
        <v>45444</v>
      </c>
      <c r="M276" t="str">
        <f t="shared" si="32"/>
        <v>No</v>
      </c>
      <c r="N276">
        <f t="shared" si="33"/>
        <v>0</v>
      </c>
      <c r="O276" s="11">
        <v>0</v>
      </c>
      <c r="P276" s="11">
        <f>SUMIF([1]Payoffs!A:A,[1]Distribution!A277,[1]Payoffs!AA:AA)</f>
        <v>0</v>
      </c>
      <c r="R276" s="5">
        <v>7.4999999999999997E-2</v>
      </c>
      <c r="S276" s="5">
        <v>2.5000000000000001E-3</v>
      </c>
      <c r="T276" s="5">
        <v>2.5000000000000001E-3</v>
      </c>
      <c r="U276" s="6">
        <f t="shared" si="34"/>
        <v>6.9999999999999993E-2</v>
      </c>
      <c r="V276" s="9">
        <v>1675000</v>
      </c>
      <c r="W276" s="12">
        <f>SUMIF('[1]Commitment Draws'!A:A,[1]Distribution!A277,'[1]Commitment Draws'!G:G)</f>
        <v>0</v>
      </c>
      <c r="X276" s="12">
        <f t="shared" si="35"/>
        <v>1675000</v>
      </c>
      <c r="Y276" s="12">
        <v>10468.75</v>
      </c>
      <c r="Z276" s="12">
        <f t="shared" si="36"/>
        <v>10468.75</v>
      </c>
      <c r="AA276" s="7">
        <v>0</v>
      </c>
      <c r="AB276" s="11">
        <f>SUMIF('[1]Transaction Detail'!$D:$D,[1]Distribution!A277,'[1]Transaction Detail'!$H:$H)</f>
        <v>10468.75</v>
      </c>
      <c r="AC276" s="11">
        <f>SUMIF('[1]Transaction Detail'!$D:$D,[1]Distribution!A277,'[1]Transaction Detail'!$I:$I)</f>
        <v>0</v>
      </c>
      <c r="AD276" s="11">
        <f t="shared" si="37"/>
        <v>348.96</v>
      </c>
      <c r="AE276" s="11">
        <f t="shared" si="38"/>
        <v>348.96</v>
      </c>
      <c r="AF276" s="11">
        <f t="shared" si="39"/>
        <v>348.96</v>
      </c>
      <c r="AG276" s="11">
        <f>SUMIF('[1]Servicing Advances - Active'!A:A,[1]Distribution!A277,'[1]Servicing Advances - Active'!B:B)</f>
        <v>0</v>
      </c>
      <c r="AH276" s="2" t="str">
        <f>_xlfn.IFNA(VLOOKUP(A276,[1]Payoffs!A:AB,22,FALSE),"")</f>
        <v/>
      </c>
      <c r="AI276" s="11">
        <f>_xlfn.IFNA(VLOOKUP($A276,[1]Payoffs!$A:$AB,23,FALSE),0)</f>
        <v>0</v>
      </c>
      <c r="AJ276" s="11">
        <f>_xlfn.IFNA(VLOOKUP($A276,[1]Payoffs!$A:$AB,24,FALSE),0)</f>
        <v>0</v>
      </c>
      <c r="AK276" s="11">
        <f>ROUND(_xlfn.IFNA(VLOOKUP($A276,[1]Payoffs!$A:$AB,19,FALSE),0),2)</f>
        <v>0</v>
      </c>
      <c r="AL276" s="11">
        <v>0</v>
      </c>
      <c r="AM276" s="11">
        <f>IF(AB276&lt;&gt;0,Y276+AC276-AF276+O276-AE276+AI276+AJ276-AK276+P276+AL276,O276+AC276+AI276+AJ276-AK276+P276+AL276)+_xlfn.IFNA(VLOOKUP(A276,[1]Payoffs!A:AB,28,FALSE),0)-AG276</f>
        <v>9770.8300000000017</v>
      </c>
      <c r="AN276" s="13">
        <v>45453</v>
      </c>
      <c r="AO276" t="s">
        <v>47</v>
      </c>
      <c r="AP276" s="9">
        <v>0</v>
      </c>
      <c r="AQ276" s="3">
        <v>0</v>
      </c>
      <c r="AR276" s="3">
        <v>0</v>
      </c>
    </row>
    <row r="277" spans="1:44" x14ac:dyDescent="0.25">
      <c r="A277" s="1">
        <v>127110</v>
      </c>
      <c r="B277" s="2">
        <v>45399</v>
      </c>
      <c r="C277" t="s">
        <v>305</v>
      </c>
      <c r="D277" t="s">
        <v>71</v>
      </c>
      <c r="E277" s="3">
        <v>706400</v>
      </c>
      <c r="F277" s="3">
        <v>0</v>
      </c>
      <c r="G277" s="11">
        <v>0</v>
      </c>
      <c r="H277" s="2">
        <v>44916</v>
      </c>
      <c r="I277" s="2">
        <v>44995</v>
      </c>
      <c r="J277">
        <v>19</v>
      </c>
      <c r="K277" s="2">
        <v>45505</v>
      </c>
      <c r="L277" s="2">
        <v>45505</v>
      </c>
      <c r="M277" t="str">
        <f t="shared" si="32"/>
        <v>No</v>
      </c>
      <c r="N277">
        <f t="shared" si="33"/>
        <v>2</v>
      </c>
      <c r="O277" s="11">
        <v>0</v>
      </c>
      <c r="P277" s="11">
        <f>SUMIF([1]Payoffs!A:A,[1]Distribution!A278,[1]Payoffs!AA:AA)</f>
        <v>0</v>
      </c>
      <c r="R277" s="5">
        <v>0.11700000000000001</v>
      </c>
      <c r="S277" s="5">
        <v>2.5000000000000001E-3</v>
      </c>
      <c r="T277" s="5">
        <v>2.5000000000000001E-3</v>
      </c>
      <c r="U277" s="6">
        <f t="shared" si="34"/>
        <v>0.112</v>
      </c>
      <c r="V277" s="9">
        <v>706400</v>
      </c>
      <c r="W277" s="12">
        <f>SUMIF('[1]Commitment Draws'!A:A,[1]Distribution!A278,'[1]Commitment Draws'!G:G)</f>
        <v>0</v>
      </c>
      <c r="X277" s="12">
        <f t="shared" si="35"/>
        <v>706400</v>
      </c>
      <c r="Y277" s="12">
        <v>6887.4</v>
      </c>
      <c r="Z277" s="12">
        <f t="shared" si="36"/>
        <v>6887.4</v>
      </c>
      <c r="AA277" s="7">
        <v>0</v>
      </c>
      <c r="AB277" s="11">
        <f>SUMIF('[1]Transaction Detail'!$D:$D,[1]Distribution!A278,'[1]Transaction Detail'!$H:$H)</f>
        <v>6887.4</v>
      </c>
      <c r="AC277" s="11">
        <f>SUMIF('[1]Transaction Detail'!$D:$D,[1]Distribution!A278,'[1]Transaction Detail'!$I:$I)</f>
        <v>0</v>
      </c>
      <c r="AD277" s="11">
        <f t="shared" si="37"/>
        <v>147.16999999999999</v>
      </c>
      <c r="AE277" s="11">
        <f t="shared" si="38"/>
        <v>147.16999999999999</v>
      </c>
      <c r="AF277" s="11">
        <f t="shared" si="39"/>
        <v>147.16999999999999</v>
      </c>
      <c r="AG277" s="11">
        <f>SUMIF('[1]Servicing Advances - Active'!A:A,[1]Distribution!A278,'[1]Servicing Advances - Active'!B:B)</f>
        <v>0</v>
      </c>
      <c r="AH277" s="2" t="str">
        <f>_xlfn.IFNA(VLOOKUP(A277,[1]Payoffs!A:AB,22,FALSE),"")</f>
        <v/>
      </c>
      <c r="AI277" s="11">
        <f>_xlfn.IFNA(VLOOKUP($A277,[1]Payoffs!$A:$AB,23,FALSE),0)</f>
        <v>0</v>
      </c>
      <c r="AJ277" s="11">
        <f>_xlfn.IFNA(VLOOKUP($A277,[1]Payoffs!$A:$AB,24,FALSE),0)</f>
        <v>0</v>
      </c>
      <c r="AK277" s="11">
        <f>ROUND(_xlfn.IFNA(VLOOKUP($A277,[1]Payoffs!$A:$AB,19,FALSE),0),2)</f>
        <v>0</v>
      </c>
      <c r="AL277" s="11">
        <v>0</v>
      </c>
      <c r="AM277" s="11">
        <f>IF(AB277&lt;&gt;0,Y277+AC277-AF277+O277-AE277+AI277+AJ277-AK277+P277+AL277,O277+AC277+AI277+AJ277-AK277+P277+AL277)+_xlfn.IFNA(VLOOKUP(A277,[1]Payoffs!A:AB,28,FALSE),0)-AG277</f>
        <v>6593.0599999999995</v>
      </c>
      <c r="AN277" s="13">
        <v>45453</v>
      </c>
      <c r="AO277" t="s">
        <v>47</v>
      </c>
      <c r="AP277" s="9">
        <v>0</v>
      </c>
      <c r="AQ277" s="3">
        <v>0</v>
      </c>
      <c r="AR277" s="3">
        <v>0</v>
      </c>
    </row>
    <row r="278" spans="1:44" x14ac:dyDescent="0.25">
      <c r="A278" s="1">
        <v>127386</v>
      </c>
      <c r="B278" s="2">
        <v>45399</v>
      </c>
      <c r="C278" t="s">
        <v>306</v>
      </c>
      <c r="D278" t="s">
        <v>71</v>
      </c>
      <c r="E278" s="3">
        <v>799200</v>
      </c>
      <c r="F278" s="3">
        <v>0</v>
      </c>
      <c r="G278" s="11">
        <v>0</v>
      </c>
      <c r="H278" s="2">
        <v>44916</v>
      </c>
      <c r="I278" s="2">
        <v>44995</v>
      </c>
      <c r="J278">
        <v>19</v>
      </c>
      <c r="K278" s="2">
        <v>45505</v>
      </c>
      <c r="L278" s="2">
        <v>45505</v>
      </c>
      <c r="M278" t="str">
        <f t="shared" si="32"/>
        <v>No</v>
      </c>
      <c r="N278">
        <f t="shared" si="33"/>
        <v>3</v>
      </c>
      <c r="O278" s="11">
        <v>0</v>
      </c>
      <c r="P278" s="11">
        <f>SUMIF([1]Payoffs!A:A,[1]Distribution!A279,[1]Payoffs!AA:AA)</f>
        <v>0</v>
      </c>
      <c r="R278" s="5">
        <v>0.11700000000000001</v>
      </c>
      <c r="S278" s="5">
        <v>2.5000000000000001E-3</v>
      </c>
      <c r="T278" s="5">
        <v>2.5000000000000001E-3</v>
      </c>
      <c r="U278" s="6">
        <f t="shared" si="34"/>
        <v>0.112</v>
      </c>
      <c r="V278" s="9">
        <v>799200</v>
      </c>
      <c r="W278" s="12">
        <f>SUMIF('[1]Commitment Draws'!A:A,[1]Distribution!A279,'[1]Commitment Draws'!G:G)</f>
        <v>0</v>
      </c>
      <c r="X278" s="12">
        <f t="shared" si="35"/>
        <v>799200</v>
      </c>
      <c r="Y278" s="12">
        <v>0</v>
      </c>
      <c r="Z278" s="12">
        <f t="shared" si="36"/>
        <v>0</v>
      </c>
      <c r="AA278" s="7">
        <v>0</v>
      </c>
      <c r="AB278" s="11">
        <f>SUMIF('[1]Transaction Detail'!$D:$D,[1]Distribution!A279,'[1]Transaction Detail'!$H:$H)</f>
        <v>0</v>
      </c>
      <c r="AC278" s="11">
        <f>SUMIF('[1]Transaction Detail'!$D:$D,[1]Distribution!A279,'[1]Transaction Detail'!$I:$I)</f>
        <v>0</v>
      </c>
      <c r="AD278" s="11">
        <f t="shared" si="37"/>
        <v>0</v>
      </c>
      <c r="AE278" s="11">
        <f t="shared" si="38"/>
        <v>0</v>
      </c>
      <c r="AF278" s="11">
        <f t="shared" si="39"/>
        <v>0</v>
      </c>
      <c r="AG278" s="11">
        <f>SUMIF('[1]Servicing Advances - Active'!A:A,[1]Distribution!A279,'[1]Servicing Advances - Active'!B:B)</f>
        <v>0</v>
      </c>
      <c r="AH278" s="2" t="str">
        <f>_xlfn.IFNA(VLOOKUP(A278,[1]Payoffs!A:AB,22,FALSE),"")</f>
        <v/>
      </c>
      <c r="AI278" s="11">
        <f>_xlfn.IFNA(VLOOKUP($A278,[1]Payoffs!$A:$AB,23,FALSE),0)</f>
        <v>0</v>
      </c>
      <c r="AJ278" s="11">
        <f>_xlfn.IFNA(VLOOKUP($A278,[1]Payoffs!$A:$AB,24,FALSE),0)</f>
        <v>0</v>
      </c>
      <c r="AK278" s="11">
        <f>ROUND(_xlfn.IFNA(VLOOKUP($A278,[1]Payoffs!$A:$AB,19,FALSE),0),2)</f>
        <v>0</v>
      </c>
      <c r="AL278" s="11">
        <v>0</v>
      </c>
      <c r="AM278" s="11">
        <f>IF(AB278&lt;&gt;0,Y278+AC278-AF278+O278-AE278+AI278+AJ278-AK278+P278+AL278,O278+AC278+AI278+AJ278-AK278+P278+AL278)+_xlfn.IFNA(VLOOKUP(A278,[1]Payoffs!A:AB,28,FALSE),0)-AG278</f>
        <v>0</v>
      </c>
      <c r="AN278" s="8">
        <v>45422</v>
      </c>
      <c r="AO278" t="s">
        <v>47</v>
      </c>
      <c r="AP278" s="9">
        <v>0</v>
      </c>
      <c r="AQ278" s="3">
        <v>0</v>
      </c>
      <c r="AR278" s="3">
        <v>0</v>
      </c>
    </row>
    <row r="279" spans="1:44" x14ac:dyDescent="0.25">
      <c r="A279" s="1">
        <v>129694</v>
      </c>
      <c r="B279" s="2">
        <v>45399</v>
      </c>
      <c r="C279" t="s">
        <v>307</v>
      </c>
      <c r="D279" t="s">
        <v>49</v>
      </c>
      <c r="E279" s="3">
        <v>1649420</v>
      </c>
      <c r="F279" s="3">
        <v>1140500</v>
      </c>
      <c r="G279" s="11">
        <v>16700</v>
      </c>
      <c r="H279" s="2">
        <v>45043</v>
      </c>
      <c r="I279" s="2">
        <v>45087</v>
      </c>
      <c r="J279">
        <v>13</v>
      </c>
      <c r="K279" s="2">
        <v>45536</v>
      </c>
      <c r="L279" s="2">
        <v>45444</v>
      </c>
      <c r="M279" t="str">
        <f t="shared" si="32"/>
        <v>Yes</v>
      </c>
      <c r="N279">
        <f t="shared" si="33"/>
        <v>3</v>
      </c>
      <c r="O279" s="11">
        <v>0</v>
      </c>
      <c r="P279" s="11">
        <f>SUMIF([1]Payoffs!A:A,[1]Distribution!A280,[1]Payoffs!AA:AA)</f>
        <v>0</v>
      </c>
      <c r="Q279" s="4" t="s">
        <v>59</v>
      </c>
      <c r="R279" s="5">
        <v>0.107</v>
      </c>
      <c r="S279" s="5">
        <v>2.5000000000000001E-3</v>
      </c>
      <c r="T279" s="5">
        <v>2.5000000000000001E-3</v>
      </c>
      <c r="U279" s="6">
        <f t="shared" si="34"/>
        <v>0.10199999999999999</v>
      </c>
      <c r="V279" s="9">
        <v>1474470</v>
      </c>
      <c r="W279" s="12">
        <f>SUMIF('[1]Commitment Draws'!A:A,[1]Distribution!A280,'[1]Commitment Draws'!G:G)</f>
        <v>158250</v>
      </c>
      <c r="X279" s="12">
        <f t="shared" si="35"/>
        <v>1632720</v>
      </c>
      <c r="Y279" s="12">
        <v>12390.33</v>
      </c>
      <c r="Z279" s="12">
        <f t="shared" si="36"/>
        <v>12390.33</v>
      </c>
      <c r="AA279" s="7">
        <v>0</v>
      </c>
      <c r="AB279" s="11">
        <f>SUMIF('[1]Transaction Detail'!$D:$D,[1]Distribution!A280,'[1]Transaction Detail'!$H:$H)</f>
        <v>12390.33</v>
      </c>
      <c r="AC279" s="11">
        <f>SUMIF('[1]Transaction Detail'!$D:$D,[1]Distribution!A280,'[1]Transaction Detail'!$I:$I)</f>
        <v>0</v>
      </c>
      <c r="AD279" s="11">
        <f t="shared" si="37"/>
        <v>289.49</v>
      </c>
      <c r="AE279" s="11">
        <f t="shared" si="38"/>
        <v>289.49</v>
      </c>
      <c r="AF279" s="11">
        <f t="shared" si="39"/>
        <v>289.49</v>
      </c>
      <c r="AG279" s="11">
        <f>SUMIF('[1]Servicing Advances - Active'!A:A,[1]Distribution!A280,'[1]Servicing Advances - Active'!B:B)</f>
        <v>0</v>
      </c>
      <c r="AH279" s="2" t="str">
        <f>_xlfn.IFNA(VLOOKUP(A279,[1]Payoffs!A:AB,22,FALSE),"")</f>
        <v/>
      </c>
      <c r="AI279" s="11">
        <f>_xlfn.IFNA(VLOOKUP($A279,[1]Payoffs!$A:$AB,23,FALSE),0)</f>
        <v>0</v>
      </c>
      <c r="AJ279" s="11">
        <f>_xlfn.IFNA(VLOOKUP($A279,[1]Payoffs!$A:$AB,24,FALSE),0)</f>
        <v>0</v>
      </c>
      <c r="AK279" s="11">
        <f>ROUND(_xlfn.IFNA(VLOOKUP($A279,[1]Payoffs!$A:$AB,19,FALSE),0),2)</f>
        <v>0</v>
      </c>
      <c r="AL279" s="11">
        <v>0</v>
      </c>
      <c r="AM279" s="11">
        <f>IF(AB279&lt;&gt;0,Y279+AC279-AF279+O279-AE279+AI279+AJ279-AK279+P279+AL279,O279+AC279+AI279+AJ279-AK279+P279+AL279)+_xlfn.IFNA(VLOOKUP(A279,[1]Payoffs!A:AB,28,FALSE),0)-AG279</f>
        <v>11811.35</v>
      </c>
      <c r="AN279" s="8">
        <v>45453</v>
      </c>
      <c r="AO279" t="s">
        <v>47</v>
      </c>
      <c r="AP279" s="9">
        <v>0</v>
      </c>
      <c r="AQ279" s="3">
        <v>0</v>
      </c>
      <c r="AR279" s="3">
        <v>0</v>
      </c>
    </row>
    <row r="280" spans="1:44" x14ac:dyDescent="0.25">
      <c r="A280" s="1">
        <v>129965</v>
      </c>
      <c r="B280" s="2">
        <v>45399</v>
      </c>
      <c r="C280" t="s">
        <v>308</v>
      </c>
      <c r="D280" t="s">
        <v>65</v>
      </c>
      <c r="E280" s="3">
        <v>2076900</v>
      </c>
      <c r="F280" s="3">
        <v>747269</v>
      </c>
      <c r="G280" s="11">
        <v>378555</v>
      </c>
      <c r="H280" s="2">
        <v>45043</v>
      </c>
      <c r="I280" s="2">
        <v>45087</v>
      </c>
      <c r="J280">
        <v>13</v>
      </c>
      <c r="K280" s="2">
        <v>45536</v>
      </c>
      <c r="L280" s="2">
        <v>45444</v>
      </c>
      <c r="M280" t="str">
        <f t="shared" si="32"/>
        <v>Yes</v>
      </c>
      <c r="N280">
        <f t="shared" si="33"/>
        <v>3</v>
      </c>
      <c r="O280" s="11">
        <v>0</v>
      </c>
      <c r="P280" s="11">
        <f>SUMIF([1]Payoffs!A:A,[1]Distribution!A281,[1]Payoffs!AA:AA)</f>
        <v>0</v>
      </c>
      <c r="Q280" s="4" t="s">
        <v>59</v>
      </c>
      <c r="R280" s="5">
        <v>9.64E-2</v>
      </c>
      <c r="S280" s="5">
        <v>2.5000000000000001E-3</v>
      </c>
      <c r="T280" s="5">
        <v>2.5000000000000001E-3</v>
      </c>
      <c r="U280" s="6">
        <f t="shared" si="34"/>
        <v>9.1399999999999995E-2</v>
      </c>
      <c r="V280" s="9">
        <v>1495753</v>
      </c>
      <c r="W280" s="12">
        <f>SUMIF('[1]Commitment Draws'!A:A,[1]Distribution!A281,'[1]Commitment Draws'!G:G)</f>
        <v>202592</v>
      </c>
      <c r="X280" s="12">
        <f t="shared" si="35"/>
        <v>1698345</v>
      </c>
      <c r="Y280" s="12">
        <v>11977.18</v>
      </c>
      <c r="Z280" s="12">
        <f t="shared" si="36"/>
        <v>11977.18</v>
      </c>
      <c r="AA280" s="7">
        <v>0</v>
      </c>
      <c r="AB280" s="11">
        <f>SUMIF('[1]Transaction Detail'!$D:$D,[1]Distribution!A281,'[1]Transaction Detail'!$H:$H)</f>
        <v>11977.18</v>
      </c>
      <c r="AC280" s="11">
        <f>SUMIF('[1]Transaction Detail'!$D:$D,[1]Distribution!A281,'[1]Transaction Detail'!$I:$I)</f>
        <v>0</v>
      </c>
      <c r="AD280" s="11">
        <f t="shared" si="37"/>
        <v>310.61</v>
      </c>
      <c r="AE280" s="11">
        <f t="shared" si="38"/>
        <v>310.61</v>
      </c>
      <c r="AF280" s="11">
        <f t="shared" si="39"/>
        <v>310.61</v>
      </c>
      <c r="AG280" s="11">
        <f>SUMIF('[1]Servicing Advances - Active'!A:A,[1]Distribution!A281,'[1]Servicing Advances - Active'!B:B)</f>
        <v>0</v>
      </c>
      <c r="AH280" s="2" t="str">
        <f>_xlfn.IFNA(VLOOKUP(A280,[1]Payoffs!A:AB,22,FALSE),"")</f>
        <v/>
      </c>
      <c r="AI280" s="11">
        <f>_xlfn.IFNA(VLOOKUP($A280,[1]Payoffs!$A:$AB,23,FALSE),0)</f>
        <v>0</v>
      </c>
      <c r="AJ280" s="11">
        <f>_xlfn.IFNA(VLOOKUP($A280,[1]Payoffs!$A:$AB,24,FALSE),0)</f>
        <v>0</v>
      </c>
      <c r="AK280" s="11">
        <f>ROUND(_xlfn.IFNA(VLOOKUP($A280,[1]Payoffs!$A:$AB,19,FALSE),0),2)</f>
        <v>0</v>
      </c>
      <c r="AL280" s="11">
        <v>0</v>
      </c>
      <c r="AM280" s="11">
        <f>IF(AB280&lt;&gt;0,Y280+AC280-AF280+O280-AE280+AI280+AJ280-AK280+P280+AL280,O280+AC280+AI280+AJ280-AK280+P280+AL280)+_xlfn.IFNA(VLOOKUP(A280,[1]Payoffs!A:AB,28,FALSE),0)-AG280</f>
        <v>11355.96</v>
      </c>
      <c r="AN280" s="8">
        <v>45453</v>
      </c>
      <c r="AO280" t="s">
        <v>47</v>
      </c>
      <c r="AP280" s="9">
        <v>0</v>
      </c>
      <c r="AQ280" s="3">
        <v>0</v>
      </c>
      <c r="AR280" s="3">
        <v>0</v>
      </c>
    </row>
    <row r="281" spans="1:44" x14ac:dyDescent="0.25">
      <c r="A281" s="1">
        <v>129225</v>
      </c>
      <c r="B281" s="2">
        <v>45399</v>
      </c>
      <c r="C281" t="s">
        <v>309</v>
      </c>
      <c r="D281" t="s">
        <v>49</v>
      </c>
      <c r="E281" s="3">
        <v>1320000</v>
      </c>
      <c r="F281" s="3">
        <v>1197500</v>
      </c>
      <c r="G281" s="11">
        <v>698000</v>
      </c>
      <c r="H281" s="2">
        <v>45043</v>
      </c>
      <c r="I281" s="2">
        <v>45087</v>
      </c>
      <c r="J281">
        <v>13</v>
      </c>
      <c r="K281" s="2">
        <v>45536</v>
      </c>
      <c r="L281" s="2">
        <v>45444</v>
      </c>
      <c r="M281" t="str">
        <f t="shared" si="32"/>
        <v>Yes</v>
      </c>
      <c r="N281">
        <f t="shared" si="33"/>
        <v>3</v>
      </c>
      <c r="O281" s="11">
        <v>0</v>
      </c>
      <c r="P281" s="11">
        <f>SUMIF([1]Payoffs!A:A,[1]Distribution!A282,[1]Payoffs!AA:AA)</f>
        <v>0</v>
      </c>
      <c r="Q281" s="4" t="s">
        <v>59</v>
      </c>
      <c r="R281" s="5">
        <v>0.1125</v>
      </c>
      <c r="S281" s="5">
        <v>2.5000000000000001E-3</v>
      </c>
      <c r="T281" s="5">
        <v>2.5000000000000001E-3</v>
      </c>
      <c r="U281" s="6">
        <f t="shared" si="34"/>
        <v>0.1075</v>
      </c>
      <c r="V281" s="9">
        <v>622000</v>
      </c>
      <c r="W281" s="12">
        <f>SUMIF('[1]Commitment Draws'!A:A,[1]Distribution!A282,'[1]Commitment Draws'!G:G)</f>
        <v>0</v>
      </c>
      <c r="X281" s="12">
        <f t="shared" si="35"/>
        <v>622000</v>
      </c>
      <c r="Y281" s="12">
        <v>5725</v>
      </c>
      <c r="Z281" s="12">
        <f t="shared" si="36"/>
        <v>5725</v>
      </c>
      <c r="AA281" s="7">
        <v>0</v>
      </c>
      <c r="AB281" s="11">
        <f>SUMIF('[1]Transaction Detail'!$D:$D,[1]Distribution!A282,'[1]Transaction Detail'!$H:$H)</f>
        <v>5725</v>
      </c>
      <c r="AC281" s="11">
        <f>SUMIF('[1]Transaction Detail'!$D:$D,[1]Distribution!A282,'[1]Transaction Detail'!$I:$I)</f>
        <v>0</v>
      </c>
      <c r="AD281" s="11">
        <f t="shared" si="37"/>
        <v>127.22</v>
      </c>
      <c r="AE281" s="11">
        <f t="shared" si="38"/>
        <v>127.22</v>
      </c>
      <c r="AF281" s="11">
        <f t="shared" si="39"/>
        <v>127.22</v>
      </c>
      <c r="AG281" s="11">
        <f>SUMIF('[1]Servicing Advances - Active'!A:A,[1]Distribution!A282,'[1]Servicing Advances - Active'!B:B)</f>
        <v>0</v>
      </c>
      <c r="AH281" s="2" t="str">
        <f>_xlfn.IFNA(VLOOKUP(A281,[1]Payoffs!A:AB,22,FALSE),"")</f>
        <v/>
      </c>
      <c r="AI281" s="11">
        <f>_xlfn.IFNA(VLOOKUP($A281,[1]Payoffs!$A:$AB,23,FALSE),0)</f>
        <v>0</v>
      </c>
      <c r="AJ281" s="11">
        <f>_xlfn.IFNA(VLOOKUP($A281,[1]Payoffs!$A:$AB,24,FALSE),0)</f>
        <v>0</v>
      </c>
      <c r="AK281" s="11">
        <f>ROUND(_xlfn.IFNA(VLOOKUP($A281,[1]Payoffs!$A:$AB,19,FALSE),0),2)</f>
        <v>0</v>
      </c>
      <c r="AL281" s="11">
        <v>0</v>
      </c>
      <c r="AM281" s="11">
        <f>IF(AB281&lt;&gt;0,Y281+AC281-AF281+O281-AE281+AI281+AJ281-AK281+P281+AL281,O281+AC281+AI281+AJ281-AK281+P281+AL281)+_xlfn.IFNA(VLOOKUP(A281,[1]Payoffs!A:AB,28,FALSE),0)-AG281</f>
        <v>5470.5599999999995</v>
      </c>
      <c r="AN281" s="8">
        <v>45453</v>
      </c>
      <c r="AO281" t="s">
        <v>47</v>
      </c>
      <c r="AP281" s="9">
        <v>0</v>
      </c>
      <c r="AQ281" s="3">
        <v>0</v>
      </c>
      <c r="AR281" s="3">
        <v>0</v>
      </c>
    </row>
    <row r="282" spans="1:44" x14ac:dyDescent="0.25">
      <c r="A282" s="1">
        <v>129687</v>
      </c>
      <c r="B282" s="2">
        <v>45399</v>
      </c>
      <c r="C282" t="s">
        <v>310</v>
      </c>
      <c r="D282" t="s">
        <v>65</v>
      </c>
      <c r="E282" s="3">
        <v>140200</v>
      </c>
      <c r="F282" s="3">
        <v>52750</v>
      </c>
      <c r="G282" s="11">
        <v>0</v>
      </c>
      <c r="H282" s="2">
        <v>45037</v>
      </c>
      <c r="I282" s="2">
        <v>45087</v>
      </c>
      <c r="J282">
        <v>13</v>
      </c>
      <c r="K282" s="2">
        <v>45444</v>
      </c>
      <c r="L282" s="2">
        <v>45444</v>
      </c>
      <c r="M282" t="str">
        <f t="shared" si="32"/>
        <v>No</v>
      </c>
      <c r="N282">
        <f t="shared" si="33"/>
        <v>0</v>
      </c>
      <c r="O282" s="11">
        <v>0</v>
      </c>
      <c r="P282" s="11">
        <f>SUMIF([1]Payoffs!A:A,[1]Distribution!A283,[1]Payoffs!AA:AA)</f>
        <v>0</v>
      </c>
      <c r="R282" s="5">
        <v>0.11650000000000001</v>
      </c>
      <c r="S282" s="5">
        <v>2.5000000000000001E-3</v>
      </c>
      <c r="T282" s="5">
        <v>2.5000000000000001E-3</v>
      </c>
      <c r="U282" s="6">
        <f t="shared" si="34"/>
        <v>0.1115</v>
      </c>
      <c r="V282" s="9">
        <v>139450</v>
      </c>
      <c r="W282" s="12">
        <f>SUMIF('[1]Commitment Draws'!A:A,[1]Distribution!A283,'[1]Commitment Draws'!G:G)</f>
        <v>0</v>
      </c>
      <c r="X282" s="12">
        <f t="shared" si="35"/>
        <v>0</v>
      </c>
      <c r="Y282" s="12">
        <v>0</v>
      </c>
      <c r="Z282" s="12">
        <f t="shared" si="36"/>
        <v>0</v>
      </c>
      <c r="AA282" s="7">
        <v>0</v>
      </c>
      <c r="AB282" s="11">
        <f>SUMIF('[1]Transaction Detail'!$D:$D,[1]Distribution!A283,'[1]Transaction Detail'!$H:$H)</f>
        <v>0</v>
      </c>
      <c r="AC282" s="11">
        <f>SUMIF('[1]Transaction Detail'!$D:$D,[1]Distribution!A283,'[1]Transaction Detail'!$I:$I)</f>
        <v>0</v>
      </c>
      <c r="AD282" s="11">
        <f t="shared" si="37"/>
        <v>0</v>
      </c>
      <c r="AE282" s="11">
        <f t="shared" si="38"/>
        <v>0</v>
      </c>
      <c r="AF282" s="11">
        <f t="shared" si="39"/>
        <v>0</v>
      </c>
      <c r="AG282" s="11">
        <f>SUMIF('[1]Servicing Advances - Active'!A:A,[1]Distribution!A283,'[1]Servicing Advances - Active'!B:B)</f>
        <v>0</v>
      </c>
      <c r="AH282" s="2">
        <f>_xlfn.IFNA(VLOOKUP(A282,[1]Payoffs!A:AB,22,FALSE),"")</f>
        <v>45413</v>
      </c>
      <c r="AI282" s="11">
        <f>_xlfn.IFNA(VLOOKUP($A282,[1]Payoffs!$A:$AB,23,FALSE),0)</f>
        <v>139450</v>
      </c>
      <c r="AJ282" s="11">
        <f>_xlfn.IFNA(VLOOKUP($A282,[1]Payoffs!$A:$AB,24,FALSE),0)</f>
        <v>1398.9546527777779</v>
      </c>
      <c r="AK282" s="11">
        <f>ROUND(_xlfn.IFNA(VLOOKUP($A282,[1]Payoffs!$A:$AB,19,FALSE),0),2)</f>
        <v>60.04</v>
      </c>
      <c r="AL282" s="11">
        <v>0</v>
      </c>
      <c r="AM282" s="11">
        <f>IF(AB282&lt;&gt;0,Y282+AC282-AF282+O282-AE282+AI282+AJ282-AK282+P282+AL282,O282+AC282+AI282+AJ282-AK282+P282+AL282)+_xlfn.IFNA(VLOOKUP(A282,[1]Payoffs!A:AB,28,FALSE),0)-AG282</f>
        <v>140788.91465277778</v>
      </c>
      <c r="AN282" s="13" t="s">
        <v>52</v>
      </c>
      <c r="AO282" t="s">
        <v>53</v>
      </c>
      <c r="AP282" s="9">
        <v>0</v>
      </c>
      <c r="AQ282" s="3">
        <v>0</v>
      </c>
      <c r="AR282" s="3">
        <v>0</v>
      </c>
    </row>
    <row r="283" spans="1:44" x14ac:dyDescent="0.25">
      <c r="A283" s="1">
        <v>130136</v>
      </c>
      <c r="B283" s="2">
        <v>45399</v>
      </c>
      <c r="C283" t="s">
        <v>311</v>
      </c>
      <c r="D283" t="s">
        <v>71</v>
      </c>
      <c r="E283" s="3">
        <v>236000</v>
      </c>
      <c r="F283" s="3">
        <v>0</v>
      </c>
      <c r="G283" s="11">
        <v>0</v>
      </c>
      <c r="H283" s="2">
        <v>45043</v>
      </c>
      <c r="I283" s="2">
        <v>45087</v>
      </c>
      <c r="J283">
        <v>13</v>
      </c>
      <c r="K283" s="2">
        <v>45444</v>
      </c>
      <c r="L283" s="2">
        <v>45444</v>
      </c>
      <c r="M283" t="str">
        <f t="shared" si="32"/>
        <v>No</v>
      </c>
      <c r="N283">
        <f t="shared" si="33"/>
        <v>0</v>
      </c>
      <c r="O283" s="11">
        <v>0</v>
      </c>
      <c r="P283" s="11">
        <f>SUMIF([1]Payoffs!A:A,[1]Distribution!A284,[1]Payoffs!AA:AA)</f>
        <v>0</v>
      </c>
      <c r="R283" s="5">
        <v>8.9899999999999994E-2</v>
      </c>
      <c r="S283" s="5">
        <v>2.5000000000000001E-3</v>
      </c>
      <c r="T283" s="5">
        <v>2.5000000000000001E-3</v>
      </c>
      <c r="U283" s="6">
        <f t="shared" si="34"/>
        <v>8.4899999999999989E-2</v>
      </c>
      <c r="V283" s="9">
        <v>236000</v>
      </c>
      <c r="W283" s="12">
        <f>SUMIF('[1]Commitment Draws'!A:A,[1]Distribution!A284,'[1]Commitment Draws'!G:G)</f>
        <v>0</v>
      </c>
      <c r="X283" s="12">
        <f t="shared" si="35"/>
        <v>236000</v>
      </c>
      <c r="Y283" s="12">
        <v>1768.03</v>
      </c>
      <c r="Z283" s="12">
        <f t="shared" si="36"/>
        <v>1768.03</v>
      </c>
      <c r="AA283" s="7">
        <v>0</v>
      </c>
      <c r="AB283" s="11">
        <f>SUMIF('[1]Transaction Detail'!$D:$D,[1]Distribution!A284,'[1]Transaction Detail'!$H:$H)</f>
        <v>1768.03</v>
      </c>
      <c r="AC283" s="11">
        <f>SUMIF('[1]Transaction Detail'!$D:$D,[1]Distribution!A284,'[1]Transaction Detail'!$I:$I)</f>
        <v>0</v>
      </c>
      <c r="AD283" s="11">
        <f t="shared" si="37"/>
        <v>49.17</v>
      </c>
      <c r="AE283" s="11">
        <f t="shared" si="38"/>
        <v>49.17</v>
      </c>
      <c r="AF283" s="11">
        <f t="shared" si="39"/>
        <v>49.17</v>
      </c>
      <c r="AG283" s="11">
        <f>SUMIF('[1]Servicing Advances - Active'!A:A,[1]Distribution!A284,'[1]Servicing Advances - Active'!B:B)</f>
        <v>0</v>
      </c>
      <c r="AH283" s="2" t="str">
        <f>_xlfn.IFNA(VLOOKUP(A283,[1]Payoffs!A:AB,22,FALSE),"")</f>
        <v/>
      </c>
      <c r="AI283" s="11">
        <f>_xlfn.IFNA(VLOOKUP($A283,[1]Payoffs!$A:$AB,23,FALSE),0)</f>
        <v>0</v>
      </c>
      <c r="AJ283" s="11">
        <f>_xlfn.IFNA(VLOOKUP($A283,[1]Payoffs!$A:$AB,24,FALSE),0)</f>
        <v>0</v>
      </c>
      <c r="AK283" s="11">
        <f>ROUND(_xlfn.IFNA(VLOOKUP($A283,[1]Payoffs!$A:$AB,19,FALSE),0),2)</f>
        <v>0</v>
      </c>
      <c r="AL283" s="11">
        <v>0</v>
      </c>
      <c r="AM283" s="11">
        <f>IF(AB283&lt;&gt;0,Y283+AC283-AF283+O283-AE283+AI283+AJ283-AK283+P283+AL283,O283+AC283+AI283+AJ283-AK283+P283+AL283)+_xlfn.IFNA(VLOOKUP(A283,[1]Payoffs!A:AB,28,FALSE),0)-AG283</f>
        <v>1669.6899999999998</v>
      </c>
      <c r="AN283" s="8">
        <v>45453</v>
      </c>
      <c r="AO283" t="s">
        <v>47</v>
      </c>
      <c r="AP283" s="9">
        <v>0</v>
      </c>
      <c r="AQ283" s="3">
        <v>0</v>
      </c>
      <c r="AR283" s="3">
        <v>0</v>
      </c>
    </row>
    <row r="284" spans="1:44" x14ac:dyDescent="0.25">
      <c r="A284" s="1">
        <v>130264</v>
      </c>
      <c r="B284" s="2">
        <v>45399</v>
      </c>
      <c r="C284" t="s">
        <v>312</v>
      </c>
      <c r="D284" t="s">
        <v>71</v>
      </c>
      <c r="E284" s="3">
        <v>770000</v>
      </c>
      <c r="F284" s="3">
        <v>0</v>
      </c>
      <c r="G284" s="11">
        <v>0</v>
      </c>
      <c r="H284" s="2">
        <v>45044</v>
      </c>
      <c r="I284" s="2">
        <v>45087</v>
      </c>
      <c r="J284">
        <v>13</v>
      </c>
      <c r="K284" s="2">
        <v>45444</v>
      </c>
      <c r="L284" s="2">
        <v>45444</v>
      </c>
      <c r="M284" t="str">
        <f t="shared" si="32"/>
        <v>No</v>
      </c>
      <c r="N284">
        <f t="shared" si="33"/>
        <v>0</v>
      </c>
      <c r="O284" s="11">
        <v>0</v>
      </c>
      <c r="P284" s="11">
        <f>SUMIF([1]Payoffs!A:A,[1]Distribution!A285,[1]Payoffs!AA:AA)</f>
        <v>0</v>
      </c>
      <c r="R284" s="5">
        <v>9.5899999999999999E-2</v>
      </c>
      <c r="S284" s="5">
        <v>2.5000000000000001E-3</v>
      </c>
      <c r="T284" s="5">
        <v>2.5000000000000001E-3</v>
      </c>
      <c r="U284" s="6">
        <f t="shared" si="34"/>
        <v>9.0899999999999995E-2</v>
      </c>
      <c r="V284" s="9">
        <v>770000</v>
      </c>
      <c r="W284" s="12">
        <f>SUMIF('[1]Commitment Draws'!A:A,[1]Distribution!A285,'[1]Commitment Draws'!G:G)</f>
        <v>0</v>
      </c>
      <c r="X284" s="12">
        <f t="shared" si="35"/>
        <v>770000</v>
      </c>
      <c r="Y284" s="12">
        <v>6153.58</v>
      </c>
      <c r="Z284" s="12">
        <f t="shared" si="36"/>
        <v>6153.58</v>
      </c>
      <c r="AA284" s="7">
        <v>0</v>
      </c>
      <c r="AB284" s="11">
        <f>SUMIF('[1]Transaction Detail'!$D:$D,[1]Distribution!A285,'[1]Transaction Detail'!$H:$H)</f>
        <v>6153.58</v>
      </c>
      <c r="AC284" s="11">
        <f>SUMIF('[1]Transaction Detail'!$D:$D,[1]Distribution!A285,'[1]Transaction Detail'!$I:$I)</f>
        <v>0</v>
      </c>
      <c r="AD284" s="11">
        <f t="shared" si="37"/>
        <v>160.41999999999999</v>
      </c>
      <c r="AE284" s="11">
        <f t="shared" si="38"/>
        <v>160.41999999999999</v>
      </c>
      <c r="AF284" s="11">
        <f t="shared" si="39"/>
        <v>160.41999999999999</v>
      </c>
      <c r="AG284" s="11">
        <f>SUMIF('[1]Servicing Advances - Active'!A:A,[1]Distribution!A285,'[1]Servicing Advances - Active'!B:B)</f>
        <v>0</v>
      </c>
      <c r="AH284" s="2" t="str">
        <f>_xlfn.IFNA(VLOOKUP(A284,[1]Payoffs!A:AB,22,FALSE),"")</f>
        <v/>
      </c>
      <c r="AI284" s="11">
        <f>_xlfn.IFNA(VLOOKUP($A284,[1]Payoffs!$A:$AB,23,FALSE),0)</f>
        <v>0</v>
      </c>
      <c r="AJ284" s="11">
        <f>_xlfn.IFNA(VLOOKUP($A284,[1]Payoffs!$A:$AB,24,FALSE),0)</f>
        <v>0</v>
      </c>
      <c r="AK284" s="11">
        <f>ROUND(_xlfn.IFNA(VLOOKUP($A284,[1]Payoffs!$A:$AB,19,FALSE),0),2)</f>
        <v>0</v>
      </c>
      <c r="AL284" s="11">
        <v>0</v>
      </c>
      <c r="AM284" s="11">
        <f>IF(AB284&lt;&gt;0,Y284+AC284-AF284+O284-AE284+AI284+AJ284-AK284+P284+AL284,O284+AC284+AI284+AJ284-AK284+P284+AL284)+_xlfn.IFNA(VLOOKUP(A284,[1]Payoffs!A:AB,28,FALSE),0)-AG284</f>
        <v>5832.74</v>
      </c>
      <c r="AN284" s="8">
        <v>45453</v>
      </c>
      <c r="AO284" t="s">
        <v>47</v>
      </c>
      <c r="AP284" s="9">
        <v>0</v>
      </c>
      <c r="AQ284" s="3">
        <v>0</v>
      </c>
      <c r="AR284" s="3">
        <v>0</v>
      </c>
    </row>
    <row r="285" spans="1:44" x14ac:dyDescent="0.25">
      <c r="A285" s="1">
        <v>130565</v>
      </c>
      <c r="B285" s="2">
        <v>45399</v>
      </c>
      <c r="C285" t="s">
        <v>313</v>
      </c>
      <c r="D285" t="s">
        <v>99</v>
      </c>
      <c r="E285" s="3">
        <v>124150</v>
      </c>
      <c r="F285" s="3">
        <v>60648</v>
      </c>
      <c r="G285" s="11">
        <v>15853</v>
      </c>
      <c r="H285" s="2">
        <v>45077</v>
      </c>
      <c r="I285" s="2">
        <v>45117</v>
      </c>
      <c r="J285">
        <v>13</v>
      </c>
      <c r="K285" s="2">
        <v>45474</v>
      </c>
      <c r="L285" s="2">
        <v>45474</v>
      </c>
      <c r="M285" t="str">
        <f t="shared" si="32"/>
        <v>No</v>
      </c>
      <c r="N285">
        <f t="shared" si="33"/>
        <v>1</v>
      </c>
      <c r="O285" s="11">
        <v>0</v>
      </c>
      <c r="P285" s="11">
        <f>SUMIF([1]Payoffs!A:A,[1]Distribution!A286,[1]Payoffs!AA:AA)</f>
        <v>0</v>
      </c>
      <c r="R285" s="5">
        <v>0.126</v>
      </c>
      <c r="S285" s="5">
        <v>2.5000000000000001E-3</v>
      </c>
      <c r="T285" s="5">
        <v>2.5000000000000001E-3</v>
      </c>
      <c r="U285" s="6">
        <f t="shared" si="34"/>
        <v>0.121</v>
      </c>
      <c r="V285" s="9">
        <v>124150</v>
      </c>
      <c r="W285" s="12">
        <f>SUMIF('[1]Commitment Draws'!A:A,[1]Distribution!A286,'[1]Commitment Draws'!G:G)</f>
        <v>0</v>
      </c>
      <c r="X285" s="12">
        <f t="shared" si="35"/>
        <v>124150</v>
      </c>
      <c r="Y285" s="12">
        <v>1303.58</v>
      </c>
      <c r="Z285" s="12">
        <f t="shared" si="36"/>
        <v>1303.58</v>
      </c>
      <c r="AA285" s="7">
        <v>0</v>
      </c>
      <c r="AB285" s="11">
        <f>SUMIF('[1]Transaction Detail'!$D:$D,[1]Distribution!A286,'[1]Transaction Detail'!$H:$H)</f>
        <v>1303.58</v>
      </c>
      <c r="AC285" s="11">
        <f>SUMIF('[1]Transaction Detail'!$D:$D,[1]Distribution!A286,'[1]Transaction Detail'!$I:$I)</f>
        <v>0</v>
      </c>
      <c r="AD285" s="11">
        <f t="shared" si="37"/>
        <v>25.86</v>
      </c>
      <c r="AE285" s="11">
        <f t="shared" si="38"/>
        <v>25.86</v>
      </c>
      <c r="AF285" s="11">
        <f t="shared" si="39"/>
        <v>25.86</v>
      </c>
      <c r="AG285" s="11">
        <f>SUMIF('[1]Servicing Advances - Active'!A:A,[1]Distribution!A286,'[1]Servicing Advances - Active'!B:B)</f>
        <v>0</v>
      </c>
      <c r="AH285" s="2" t="str">
        <f>_xlfn.IFNA(VLOOKUP(A285,[1]Payoffs!A:AB,22,FALSE),"")</f>
        <v/>
      </c>
      <c r="AI285" s="11">
        <f>_xlfn.IFNA(VLOOKUP($A285,[1]Payoffs!$A:$AB,23,FALSE),0)</f>
        <v>0</v>
      </c>
      <c r="AJ285" s="11">
        <f>_xlfn.IFNA(VLOOKUP($A285,[1]Payoffs!$A:$AB,24,FALSE),0)</f>
        <v>0</v>
      </c>
      <c r="AK285" s="11">
        <f>ROUND(_xlfn.IFNA(VLOOKUP($A285,[1]Payoffs!$A:$AB,19,FALSE),0),2)</f>
        <v>0</v>
      </c>
      <c r="AL285" s="11">
        <v>0</v>
      </c>
      <c r="AM285" s="11">
        <f>IF(AB285&lt;&gt;0,Y285+AC285-AF285+O285-AE285+AI285+AJ285-AK285+P285+AL285,O285+AC285+AI285+AJ285-AK285+P285+AL285)+_xlfn.IFNA(VLOOKUP(A285,[1]Payoffs!A:AB,28,FALSE),0)-AG285</f>
        <v>1251.8600000000001</v>
      </c>
      <c r="AN285" s="8">
        <v>45453</v>
      </c>
      <c r="AO285" t="s">
        <v>47</v>
      </c>
      <c r="AP285" s="9">
        <v>0</v>
      </c>
      <c r="AQ285" s="3">
        <v>0</v>
      </c>
      <c r="AR285" s="3">
        <v>0</v>
      </c>
    </row>
    <row r="286" spans="1:44" x14ac:dyDescent="0.25">
      <c r="A286" s="1">
        <v>122441</v>
      </c>
      <c r="B286" s="2">
        <v>45399</v>
      </c>
      <c r="C286" t="s">
        <v>314</v>
      </c>
      <c r="D286" t="s">
        <v>65</v>
      </c>
      <c r="E286" s="3">
        <v>3880000</v>
      </c>
      <c r="F286" s="3">
        <v>2361500</v>
      </c>
      <c r="G286" s="11">
        <v>1610000</v>
      </c>
      <c r="H286" s="2">
        <v>44768</v>
      </c>
      <c r="I286" s="2">
        <v>44814</v>
      </c>
      <c r="J286">
        <v>24</v>
      </c>
      <c r="K286" s="2">
        <v>45505</v>
      </c>
      <c r="L286" s="2">
        <v>45505</v>
      </c>
      <c r="M286" t="str">
        <f t="shared" si="32"/>
        <v>No</v>
      </c>
      <c r="N286">
        <f t="shared" si="33"/>
        <v>2</v>
      </c>
      <c r="O286" s="11">
        <v>0</v>
      </c>
      <c r="P286" s="11">
        <f>SUMIF([1]Payoffs!A:A,[1]Distribution!A287,[1]Payoffs!AA:AA)</f>
        <v>0</v>
      </c>
      <c r="R286" s="5">
        <v>8.5000000000000006E-2</v>
      </c>
      <c r="S286" s="5">
        <v>2.5000000000000001E-3</v>
      </c>
      <c r="T286" s="5">
        <v>2.5000000000000001E-3</v>
      </c>
      <c r="U286" s="6">
        <f t="shared" si="34"/>
        <v>0.08</v>
      </c>
      <c r="V286" s="9">
        <v>2174000</v>
      </c>
      <c r="W286" s="12">
        <f>SUMIF('[1]Commitment Draws'!A:A,[1]Distribution!A287,'[1]Commitment Draws'!G:G)</f>
        <v>96000</v>
      </c>
      <c r="X286" s="12">
        <f t="shared" si="35"/>
        <v>2270000</v>
      </c>
      <c r="Y286" s="12">
        <v>15460.84</v>
      </c>
      <c r="Z286" s="12">
        <f t="shared" si="36"/>
        <v>15460.84</v>
      </c>
      <c r="AA286" s="7">
        <v>0</v>
      </c>
      <c r="AB286" s="11">
        <f>SUMIF('[1]Transaction Detail'!$D:$D,[1]Distribution!A287,'[1]Transaction Detail'!$H:$H)</f>
        <v>15460.84</v>
      </c>
      <c r="AC286" s="11">
        <f>SUMIF('[1]Transaction Detail'!$D:$D,[1]Distribution!A287,'[1]Transaction Detail'!$I:$I)</f>
        <v>0</v>
      </c>
      <c r="AD286" s="11">
        <f t="shared" si="37"/>
        <v>454.73</v>
      </c>
      <c r="AE286" s="11">
        <f t="shared" si="38"/>
        <v>454.73</v>
      </c>
      <c r="AF286" s="11">
        <f t="shared" si="39"/>
        <v>454.73</v>
      </c>
      <c r="AG286" s="11">
        <f>SUMIF('[1]Servicing Advances - Active'!A:A,[1]Distribution!A287,'[1]Servicing Advances - Active'!B:B)</f>
        <v>0</v>
      </c>
      <c r="AH286" s="2" t="str">
        <f>_xlfn.IFNA(VLOOKUP(A286,[1]Payoffs!A:AB,22,FALSE),"")</f>
        <v/>
      </c>
      <c r="AI286" s="11">
        <f>_xlfn.IFNA(VLOOKUP($A286,[1]Payoffs!$A:$AB,23,FALSE),0)</f>
        <v>0</v>
      </c>
      <c r="AJ286" s="11">
        <f>_xlfn.IFNA(VLOOKUP($A286,[1]Payoffs!$A:$AB,24,FALSE),0)</f>
        <v>0</v>
      </c>
      <c r="AK286" s="11">
        <f>ROUND(_xlfn.IFNA(VLOOKUP($A286,[1]Payoffs!$A:$AB,19,FALSE),0),2)</f>
        <v>0</v>
      </c>
      <c r="AL286" s="11">
        <v>0</v>
      </c>
      <c r="AM286" s="11">
        <f>IF(AB286&lt;&gt;0,Y286+AC286-AF286+O286-AE286+AI286+AJ286-AK286+P286+AL286,O286+AC286+AI286+AJ286-AK286+P286+AL286)+_xlfn.IFNA(VLOOKUP(A286,[1]Payoffs!A:AB,28,FALSE),0)-AG286</f>
        <v>14551.380000000001</v>
      </c>
      <c r="AN286" s="8">
        <v>45453</v>
      </c>
      <c r="AO286" t="s">
        <v>47</v>
      </c>
      <c r="AP286" s="9">
        <v>0</v>
      </c>
      <c r="AQ286" s="3">
        <v>0</v>
      </c>
      <c r="AR286" s="3">
        <v>0</v>
      </c>
    </row>
    <row r="287" spans="1:44" x14ac:dyDescent="0.25">
      <c r="A287" s="1">
        <v>130725</v>
      </c>
      <c r="B287" s="2">
        <v>45399</v>
      </c>
      <c r="C287" t="s">
        <v>315</v>
      </c>
      <c r="D287" t="s">
        <v>49</v>
      </c>
      <c r="E287" s="3">
        <v>1508750</v>
      </c>
      <c r="F287" s="3">
        <v>956250</v>
      </c>
      <c r="G287" s="11">
        <v>339000</v>
      </c>
      <c r="H287" s="2">
        <v>45071</v>
      </c>
      <c r="I287" s="2">
        <v>45117</v>
      </c>
      <c r="J287">
        <v>13</v>
      </c>
      <c r="K287" s="2">
        <v>45474</v>
      </c>
      <c r="L287" s="2">
        <v>45474</v>
      </c>
      <c r="M287" t="str">
        <f t="shared" si="32"/>
        <v>No</v>
      </c>
      <c r="N287">
        <f t="shared" si="33"/>
        <v>1</v>
      </c>
      <c r="O287" s="11">
        <v>0</v>
      </c>
      <c r="P287" s="11">
        <f>SUMIF([1]Payoffs!A:A,[1]Distribution!A288,[1]Payoffs!AA:AA)</f>
        <v>0</v>
      </c>
      <c r="R287" s="5">
        <v>0.1145</v>
      </c>
      <c r="S287" s="5">
        <v>2.5000000000000001E-3</v>
      </c>
      <c r="T287" s="5">
        <v>2.5000000000000001E-3</v>
      </c>
      <c r="U287" s="6">
        <f t="shared" si="34"/>
        <v>0.1095</v>
      </c>
      <c r="V287" s="9">
        <v>1114750</v>
      </c>
      <c r="W287" s="12">
        <f>SUMIF('[1]Commitment Draws'!A:A,[1]Distribution!A288,'[1]Commitment Draws'!G:G)</f>
        <v>55000</v>
      </c>
      <c r="X287" s="12">
        <f t="shared" si="35"/>
        <v>1169750</v>
      </c>
      <c r="Y287" s="12">
        <v>10465.69</v>
      </c>
      <c r="Z287" s="12">
        <f t="shared" si="36"/>
        <v>10465.69</v>
      </c>
      <c r="AA287" s="7">
        <v>0</v>
      </c>
      <c r="AB287" s="11">
        <f>SUMIF('[1]Transaction Detail'!$D:$D,[1]Distribution!A288,'[1]Transaction Detail'!$H:$H)</f>
        <v>10465.69</v>
      </c>
      <c r="AC287" s="11">
        <f>SUMIF('[1]Transaction Detail'!$D:$D,[1]Distribution!A288,'[1]Transaction Detail'!$I:$I)</f>
        <v>0</v>
      </c>
      <c r="AD287" s="11">
        <f t="shared" si="37"/>
        <v>228.51</v>
      </c>
      <c r="AE287" s="11">
        <f t="shared" si="38"/>
        <v>228.51</v>
      </c>
      <c r="AF287" s="11">
        <f t="shared" si="39"/>
        <v>228.51</v>
      </c>
      <c r="AG287" s="11">
        <f>SUMIF('[1]Servicing Advances - Active'!A:A,[1]Distribution!A288,'[1]Servicing Advances - Active'!B:B)</f>
        <v>0</v>
      </c>
      <c r="AH287" s="2" t="str">
        <f>_xlfn.IFNA(VLOOKUP(A287,[1]Payoffs!A:AB,22,FALSE),"")</f>
        <v/>
      </c>
      <c r="AI287" s="11">
        <f>_xlfn.IFNA(VLOOKUP($A287,[1]Payoffs!$A:$AB,23,FALSE),0)</f>
        <v>0</v>
      </c>
      <c r="AJ287" s="11">
        <f>_xlfn.IFNA(VLOOKUP($A287,[1]Payoffs!$A:$AB,24,FALSE),0)</f>
        <v>0</v>
      </c>
      <c r="AK287" s="11">
        <f>ROUND(_xlfn.IFNA(VLOOKUP($A287,[1]Payoffs!$A:$AB,19,FALSE),0),2)</f>
        <v>0</v>
      </c>
      <c r="AL287" s="11">
        <v>0</v>
      </c>
      <c r="AM287" s="11">
        <f>IF(AB287&lt;&gt;0,Y287+AC287-AF287+O287-AE287+AI287+AJ287-AK287+P287+AL287,O287+AC287+AI287+AJ287-AK287+P287+AL287)+_xlfn.IFNA(VLOOKUP(A287,[1]Payoffs!A:AB,28,FALSE),0)-AG287</f>
        <v>10008.67</v>
      </c>
      <c r="AN287" s="8">
        <v>45453</v>
      </c>
      <c r="AO287" t="s">
        <v>47</v>
      </c>
      <c r="AP287" s="9">
        <v>0</v>
      </c>
      <c r="AQ287" s="3">
        <v>0</v>
      </c>
      <c r="AR287" s="3">
        <v>0</v>
      </c>
    </row>
    <row r="288" spans="1:44" x14ac:dyDescent="0.25">
      <c r="A288" s="1">
        <v>130182</v>
      </c>
      <c r="B288" s="2">
        <v>45399</v>
      </c>
      <c r="C288" t="s">
        <v>316</v>
      </c>
      <c r="D288" t="s">
        <v>49</v>
      </c>
      <c r="E288" s="3">
        <v>522900</v>
      </c>
      <c r="F288" s="3">
        <v>529300</v>
      </c>
      <c r="G288" s="11">
        <v>185300</v>
      </c>
      <c r="H288" s="2">
        <v>45090</v>
      </c>
      <c r="I288" s="2">
        <v>45148</v>
      </c>
      <c r="J288">
        <v>13</v>
      </c>
      <c r="K288" s="2">
        <v>45505</v>
      </c>
      <c r="L288" s="2">
        <v>45505</v>
      </c>
      <c r="M288" t="str">
        <f t="shared" si="32"/>
        <v>No</v>
      </c>
      <c r="N288">
        <f t="shared" si="33"/>
        <v>2</v>
      </c>
      <c r="O288" s="11">
        <v>0</v>
      </c>
      <c r="P288" s="11">
        <f>SUMIF([1]Payoffs!A:A,[1]Distribution!A289,[1]Payoffs!AA:AA)</f>
        <v>0</v>
      </c>
      <c r="R288" s="5">
        <v>0.107</v>
      </c>
      <c r="S288" s="5">
        <v>2.5000000000000001E-3</v>
      </c>
      <c r="T288" s="5">
        <v>2.5000000000000001E-3</v>
      </c>
      <c r="U288" s="6">
        <f t="shared" si="34"/>
        <v>0.10199999999999999</v>
      </c>
      <c r="V288" s="9">
        <v>337600</v>
      </c>
      <c r="W288" s="12">
        <f>SUMIF('[1]Commitment Draws'!A:A,[1]Distribution!A289,'[1]Commitment Draws'!G:G)</f>
        <v>0</v>
      </c>
      <c r="X288" s="12">
        <f t="shared" si="35"/>
        <v>337600</v>
      </c>
      <c r="Y288" s="12">
        <v>3010.27</v>
      </c>
      <c r="Z288" s="12">
        <f t="shared" si="36"/>
        <v>3010.27</v>
      </c>
      <c r="AA288" s="7">
        <v>0</v>
      </c>
      <c r="AB288" s="11">
        <f>SUMIF('[1]Transaction Detail'!$D:$D,[1]Distribution!A289,'[1]Transaction Detail'!$H:$H)</f>
        <v>3010.27</v>
      </c>
      <c r="AC288" s="11">
        <f>SUMIF('[1]Transaction Detail'!$D:$D,[1]Distribution!A289,'[1]Transaction Detail'!$I:$I)</f>
        <v>0</v>
      </c>
      <c r="AD288" s="11">
        <f t="shared" si="37"/>
        <v>70.33</v>
      </c>
      <c r="AE288" s="11">
        <f t="shared" si="38"/>
        <v>70.33</v>
      </c>
      <c r="AF288" s="11">
        <f t="shared" si="39"/>
        <v>70.33</v>
      </c>
      <c r="AG288" s="11">
        <f>SUMIF('[1]Servicing Advances - Active'!A:A,[1]Distribution!A289,'[1]Servicing Advances - Active'!B:B)</f>
        <v>0</v>
      </c>
      <c r="AH288" s="2" t="str">
        <f>_xlfn.IFNA(VLOOKUP(A288,[1]Payoffs!A:AB,22,FALSE),"")</f>
        <v/>
      </c>
      <c r="AI288" s="11">
        <f>_xlfn.IFNA(VLOOKUP($A288,[1]Payoffs!$A:$AB,23,FALSE),0)</f>
        <v>0</v>
      </c>
      <c r="AJ288" s="11">
        <f>_xlfn.IFNA(VLOOKUP($A288,[1]Payoffs!$A:$AB,24,FALSE),0)</f>
        <v>0</v>
      </c>
      <c r="AK288" s="11">
        <f>ROUND(_xlfn.IFNA(VLOOKUP($A288,[1]Payoffs!$A:$AB,19,FALSE),0),2)</f>
        <v>0</v>
      </c>
      <c r="AL288" s="11">
        <v>0</v>
      </c>
      <c r="AM288" s="11">
        <f>IF(AB288&lt;&gt;0,Y288+AC288-AF288+O288-AE288+AI288+AJ288-AK288+P288+AL288,O288+AC288+AI288+AJ288-AK288+P288+AL288)+_xlfn.IFNA(VLOOKUP(A288,[1]Payoffs!A:AB,28,FALSE),0)-AG288</f>
        <v>2869.61</v>
      </c>
      <c r="AN288" s="8">
        <v>45453</v>
      </c>
      <c r="AO288" t="s">
        <v>47</v>
      </c>
      <c r="AP288" s="9">
        <v>0</v>
      </c>
      <c r="AQ288" s="3">
        <v>0</v>
      </c>
      <c r="AR288" s="3">
        <v>0</v>
      </c>
    </row>
    <row r="289" spans="1:44" x14ac:dyDescent="0.25">
      <c r="A289" s="1">
        <v>130971</v>
      </c>
      <c r="B289" s="2">
        <v>45399</v>
      </c>
      <c r="C289" t="s">
        <v>317</v>
      </c>
      <c r="D289" t="s">
        <v>71</v>
      </c>
      <c r="E289" s="3">
        <v>238000</v>
      </c>
      <c r="F289" s="3">
        <v>0</v>
      </c>
      <c r="G289" s="11">
        <v>0</v>
      </c>
      <c r="H289" s="2">
        <v>45086</v>
      </c>
      <c r="I289" s="2">
        <v>45148</v>
      </c>
      <c r="J289">
        <v>13</v>
      </c>
      <c r="K289" s="2">
        <v>45505</v>
      </c>
      <c r="L289" s="2">
        <v>45505</v>
      </c>
      <c r="M289" t="str">
        <f t="shared" si="32"/>
        <v>No</v>
      </c>
      <c r="N289">
        <f t="shared" si="33"/>
        <v>3</v>
      </c>
      <c r="O289" s="11">
        <v>0</v>
      </c>
      <c r="P289" s="11">
        <f>SUMIF([1]Payoffs!A:A,[1]Distribution!A290,[1]Payoffs!AA:AA)</f>
        <v>0</v>
      </c>
      <c r="R289" s="5">
        <v>9.1899999999999996E-2</v>
      </c>
      <c r="S289" s="5">
        <v>2.5000000000000001E-3</v>
      </c>
      <c r="T289" s="5">
        <v>2.5000000000000001E-3</v>
      </c>
      <c r="U289" s="6">
        <f t="shared" si="34"/>
        <v>8.6899999999999991E-2</v>
      </c>
      <c r="V289" s="9">
        <v>238000</v>
      </c>
      <c r="W289" s="12">
        <f>SUMIF('[1]Commitment Draws'!A:A,[1]Distribution!A290,'[1]Commitment Draws'!G:G)</f>
        <v>0</v>
      </c>
      <c r="X289" s="12">
        <f t="shared" si="35"/>
        <v>238000</v>
      </c>
      <c r="Y289" s="12">
        <v>0</v>
      </c>
      <c r="Z289" s="12">
        <f t="shared" si="36"/>
        <v>0</v>
      </c>
      <c r="AA289" s="7">
        <v>0</v>
      </c>
      <c r="AB289" s="11">
        <f>SUMIF('[1]Transaction Detail'!$D:$D,[1]Distribution!A290,'[1]Transaction Detail'!$H:$H)</f>
        <v>0</v>
      </c>
      <c r="AC289" s="11">
        <f>SUMIF('[1]Transaction Detail'!$D:$D,[1]Distribution!A290,'[1]Transaction Detail'!$I:$I)</f>
        <v>0</v>
      </c>
      <c r="AD289" s="11">
        <f t="shared" si="37"/>
        <v>0</v>
      </c>
      <c r="AE289" s="11">
        <f t="shared" si="38"/>
        <v>0</v>
      </c>
      <c r="AF289" s="11">
        <f t="shared" si="39"/>
        <v>0</v>
      </c>
      <c r="AG289" s="11">
        <f>SUMIF('[1]Servicing Advances - Active'!A:A,[1]Distribution!A290,'[1]Servicing Advances - Active'!B:B)</f>
        <v>0</v>
      </c>
      <c r="AH289" s="2" t="str">
        <f>_xlfn.IFNA(VLOOKUP(A289,[1]Payoffs!A:AB,22,FALSE),"")</f>
        <v/>
      </c>
      <c r="AI289" s="11">
        <f>_xlfn.IFNA(VLOOKUP($A289,[1]Payoffs!$A:$AB,23,FALSE),0)</f>
        <v>0</v>
      </c>
      <c r="AJ289" s="11">
        <f>_xlfn.IFNA(VLOOKUP($A289,[1]Payoffs!$A:$AB,24,FALSE),0)</f>
        <v>0</v>
      </c>
      <c r="AK289" s="11">
        <f>ROUND(_xlfn.IFNA(VLOOKUP($A289,[1]Payoffs!$A:$AB,19,FALSE),0),2)</f>
        <v>0</v>
      </c>
      <c r="AL289" s="11">
        <v>0</v>
      </c>
      <c r="AM289" s="11">
        <f>IF(AB289&lt;&gt;0,Y289+AC289-AF289+O289-AE289+AI289+AJ289-AK289+P289+AL289,O289+AC289+AI289+AJ289-AK289+P289+AL289)+_xlfn.IFNA(VLOOKUP(A289,[1]Payoffs!A:AB,28,FALSE),0)-AG289</f>
        <v>0</v>
      </c>
      <c r="AN289" s="8">
        <v>45422</v>
      </c>
      <c r="AO289" t="s">
        <v>47</v>
      </c>
      <c r="AP289" s="9">
        <v>0</v>
      </c>
      <c r="AQ289" s="3">
        <v>0</v>
      </c>
      <c r="AR289" s="3">
        <v>0</v>
      </c>
    </row>
    <row r="290" spans="1:44" x14ac:dyDescent="0.25">
      <c r="A290" s="1">
        <v>130973</v>
      </c>
      <c r="B290" s="2">
        <v>45399</v>
      </c>
      <c r="C290" t="s">
        <v>318</v>
      </c>
      <c r="D290" t="s">
        <v>71</v>
      </c>
      <c r="E290" s="3">
        <v>154000</v>
      </c>
      <c r="F290" s="3">
        <v>0</v>
      </c>
      <c r="G290" s="11">
        <v>0</v>
      </c>
      <c r="H290" s="2">
        <v>45086</v>
      </c>
      <c r="I290" s="2">
        <v>45148</v>
      </c>
      <c r="J290">
        <v>13</v>
      </c>
      <c r="K290" s="2">
        <v>45505</v>
      </c>
      <c r="L290" s="2">
        <v>45505</v>
      </c>
      <c r="M290" t="str">
        <f t="shared" si="32"/>
        <v>No</v>
      </c>
      <c r="N290">
        <f t="shared" si="33"/>
        <v>3</v>
      </c>
      <c r="O290" s="11">
        <v>0</v>
      </c>
      <c r="P290" s="11">
        <f>SUMIF([1]Payoffs!A:A,[1]Distribution!A291,[1]Payoffs!AA:AA)</f>
        <v>0</v>
      </c>
      <c r="R290" s="5">
        <v>9.1899999999999996E-2</v>
      </c>
      <c r="S290" s="5">
        <v>2.5000000000000001E-3</v>
      </c>
      <c r="T290" s="5">
        <v>2.5000000000000001E-3</v>
      </c>
      <c r="U290" s="6">
        <f t="shared" si="34"/>
        <v>8.6899999999999991E-2</v>
      </c>
      <c r="V290" s="9">
        <v>154000</v>
      </c>
      <c r="W290" s="12">
        <f>SUMIF('[1]Commitment Draws'!A:A,[1]Distribution!A291,'[1]Commitment Draws'!G:G)</f>
        <v>0</v>
      </c>
      <c r="X290" s="12">
        <f t="shared" si="35"/>
        <v>154000</v>
      </c>
      <c r="Y290" s="12">
        <v>0</v>
      </c>
      <c r="Z290" s="12">
        <f t="shared" si="36"/>
        <v>0</v>
      </c>
      <c r="AA290" s="7">
        <v>0</v>
      </c>
      <c r="AB290" s="11">
        <f>SUMIF('[1]Transaction Detail'!$D:$D,[1]Distribution!A291,'[1]Transaction Detail'!$H:$H)</f>
        <v>0</v>
      </c>
      <c r="AC290" s="11">
        <f>SUMIF('[1]Transaction Detail'!$D:$D,[1]Distribution!A291,'[1]Transaction Detail'!$I:$I)</f>
        <v>0</v>
      </c>
      <c r="AD290" s="11">
        <f t="shared" si="37"/>
        <v>0</v>
      </c>
      <c r="AE290" s="11">
        <f t="shared" si="38"/>
        <v>0</v>
      </c>
      <c r="AF290" s="11">
        <f t="shared" si="39"/>
        <v>0</v>
      </c>
      <c r="AG290" s="11">
        <f>SUMIF('[1]Servicing Advances - Active'!A:A,[1]Distribution!A291,'[1]Servicing Advances - Active'!B:B)</f>
        <v>0</v>
      </c>
      <c r="AH290" s="2" t="str">
        <f>_xlfn.IFNA(VLOOKUP(A290,[1]Payoffs!A:AB,22,FALSE),"")</f>
        <v/>
      </c>
      <c r="AI290" s="11">
        <f>_xlfn.IFNA(VLOOKUP($A290,[1]Payoffs!$A:$AB,23,FALSE),0)</f>
        <v>0</v>
      </c>
      <c r="AJ290" s="11">
        <f>_xlfn.IFNA(VLOOKUP($A290,[1]Payoffs!$A:$AB,24,FALSE),0)</f>
        <v>0</v>
      </c>
      <c r="AK290" s="11">
        <f>ROUND(_xlfn.IFNA(VLOOKUP($A290,[1]Payoffs!$A:$AB,19,FALSE),0),2)</f>
        <v>0</v>
      </c>
      <c r="AL290" s="11">
        <v>0</v>
      </c>
      <c r="AM290" s="11">
        <f>IF(AB290&lt;&gt;0,Y290+AC290-AF290+O290-AE290+AI290+AJ290-AK290+P290+AL290,O290+AC290+AI290+AJ290-AK290+P290+AL290)+_xlfn.IFNA(VLOOKUP(A290,[1]Payoffs!A:AB,28,FALSE),0)-AG290</f>
        <v>0</v>
      </c>
      <c r="AN290" s="8">
        <v>45422</v>
      </c>
      <c r="AO290" t="s">
        <v>47</v>
      </c>
      <c r="AP290" s="9">
        <v>0</v>
      </c>
      <c r="AQ290" s="3">
        <v>0</v>
      </c>
      <c r="AR290" s="3">
        <v>0</v>
      </c>
    </row>
    <row r="291" spans="1:44" x14ac:dyDescent="0.25">
      <c r="A291" s="1">
        <v>130975</v>
      </c>
      <c r="B291" s="2">
        <v>45399</v>
      </c>
      <c r="C291" t="s">
        <v>319</v>
      </c>
      <c r="D291" t="s">
        <v>71</v>
      </c>
      <c r="E291" s="3">
        <v>133000</v>
      </c>
      <c r="F291" s="3">
        <v>0</v>
      </c>
      <c r="G291" s="11">
        <v>0</v>
      </c>
      <c r="H291" s="2">
        <v>45086</v>
      </c>
      <c r="I291" s="2">
        <v>45148</v>
      </c>
      <c r="J291">
        <v>13</v>
      </c>
      <c r="K291" s="2">
        <v>45505</v>
      </c>
      <c r="L291" s="2">
        <v>45505</v>
      </c>
      <c r="M291" t="str">
        <f t="shared" si="32"/>
        <v>No</v>
      </c>
      <c r="N291">
        <f t="shared" si="33"/>
        <v>3</v>
      </c>
      <c r="O291" s="11">
        <v>0</v>
      </c>
      <c r="P291" s="11">
        <f>SUMIF([1]Payoffs!A:A,[1]Distribution!A292,[1]Payoffs!AA:AA)</f>
        <v>0</v>
      </c>
      <c r="R291" s="5">
        <v>9.1899999999999996E-2</v>
      </c>
      <c r="S291" s="5">
        <v>2.5000000000000001E-3</v>
      </c>
      <c r="T291" s="5">
        <v>2.5000000000000001E-3</v>
      </c>
      <c r="U291" s="6">
        <f t="shared" si="34"/>
        <v>8.6899999999999991E-2</v>
      </c>
      <c r="V291" s="9">
        <v>133000</v>
      </c>
      <c r="W291" s="12">
        <f>SUMIF('[1]Commitment Draws'!A:A,[1]Distribution!A292,'[1]Commitment Draws'!G:G)</f>
        <v>0</v>
      </c>
      <c r="X291" s="12">
        <f t="shared" si="35"/>
        <v>133000</v>
      </c>
      <c r="Y291" s="12">
        <v>0</v>
      </c>
      <c r="Z291" s="12">
        <f t="shared" si="36"/>
        <v>0</v>
      </c>
      <c r="AA291" s="7">
        <v>0</v>
      </c>
      <c r="AB291" s="11">
        <f>SUMIF('[1]Transaction Detail'!$D:$D,[1]Distribution!A292,'[1]Transaction Detail'!$H:$H)</f>
        <v>0</v>
      </c>
      <c r="AC291" s="11">
        <f>SUMIF('[1]Transaction Detail'!$D:$D,[1]Distribution!A292,'[1]Transaction Detail'!$I:$I)</f>
        <v>0</v>
      </c>
      <c r="AD291" s="11">
        <f t="shared" si="37"/>
        <v>0</v>
      </c>
      <c r="AE291" s="11">
        <f t="shared" si="38"/>
        <v>0</v>
      </c>
      <c r="AF291" s="11">
        <f t="shared" si="39"/>
        <v>0</v>
      </c>
      <c r="AG291" s="11">
        <f>SUMIF('[1]Servicing Advances - Active'!A:A,[1]Distribution!A292,'[1]Servicing Advances - Active'!B:B)</f>
        <v>0</v>
      </c>
      <c r="AH291" s="2" t="str">
        <f>_xlfn.IFNA(VLOOKUP(A291,[1]Payoffs!A:AB,22,FALSE),"")</f>
        <v/>
      </c>
      <c r="AI291" s="11">
        <f>_xlfn.IFNA(VLOOKUP($A291,[1]Payoffs!$A:$AB,23,FALSE),0)</f>
        <v>0</v>
      </c>
      <c r="AJ291" s="11">
        <f>_xlfn.IFNA(VLOOKUP($A291,[1]Payoffs!$A:$AB,24,FALSE),0)</f>
        <v>0</v>
      </c>
      <c r="AK291" s="11">
        <f>ROUND(_xlfn.IFNA(VLOOKUP($A291,[1]Payoffs!$A:$AB,19,FALSE),0),2)</f>
        <v>0</v>
      </c>
      <c r="AL291" s="11">
        <v>0</v>
      </c>
      <c r="AM291" s="11">
        <f>IF(AB291&lt;&gt;0,Y291+AC291-AF291+O291-AE291+AI291+AJ291-AK291+P291+AL291,O291+AC291+AI291+AJ291-AK291+P291+AL291)+_xlfn.IFNA(VLOOKUP(A291,[1]Payoffs!A:AB,28,FALSE),0)-AG291</f>
        <v>0</v>
      </c>
      <c r="AN291" s="8">
        <v>45422</v>
      </c>
      <c r="AO291" t="s">
        <v>47</v>
      </c>
      <c r="AP291" s="9">
        <v>0</v>
      </c>
      <c r="AQ291" s="3">
        <v>0</v>
      </c>
      <c r="AR291" s="3">
        <v>0</v>
      </c>
    </row>
    <row r="292" spans="1:44" x14ac:dyDescent="0.25">
      <c r="A292" s="1">
        <v>131181</v>
      </c>
      <c r="B292" s="2">
        <v>45399</v>
      </c>
      <c r="C292" t="s">
        <v>320</v>
      </c>
      <c r="D292" t="s">
        <v>49</v>
      </c>
      <c r="E292" s="3">
        <v>633500</v>
      </c>
      <c r="F292" s="3">
        <v>600000</v>
      </c>
      <c r="G292" s="11">
        <v>492150</v>
      </c>
      <c r="H292" s="2">
        <v>45106</v>
      </c>
      <c r="I292" s="2">
        <v>45148</v>
      </c>
      <c r="J292">
        <v>13</v>
      </c>
      <c r="K292" s="2">
        <v>45505</v>
      </c>
      <c r="L292" s="2">
        <v>45505</v>
      </c>
      <c r="M292" t="str">
        <f t="shared" si="32"/>
        <v>No</v>
      </c>
      <c r="N292">
        <f t="shared" si="33"/>
        <v>2</v>
      </c>
      <c r="O292" s="11">
        <v>0</v>
      </c>
      <c r="P292" s="11">
        <f>SUMIF([1]Payoffs!A:A,[1]Distribution!A293,[1]Payoffs!AA:AA)</f>
        <v>0</v>
      </c>
      <c r="R292" s="5">
        <v>0.1145</v>
      </c>
      <c r="S292" s="5">
        <v>2.5000000000000001E-3</v>
      </c>
      <c r="T292" s="5">
        <v>2.5000000000000001E-3</v>
      </c>
      <c r="U292" s="6">
        <f t="shared" si="34"/>
        <v>0.1095</v>
      </c>
      <c r="V292" s="9">
        <v>141350</v>
      </c>
      <c r="W292" s="12">
        <f>SUMIF('[1]Commitment Draws'!A:A,[1]Distribution!A293,'[1]Commitment Draws'!G:G)</f>
        <v>0</v>
      </c>
      <c r="X292" s="12">
        <f t="shared" si="35"/>
        <v>141350</v>
      </c>
      <c r="Y292" s="12">
        <v>710.82</v>
      </c>
      <c r="Z292" s="12">
        <f t="shared" si="36"/>
        <v>710.82</v>
      </c>
      <c r="AA292" s="7">
        <v>0</v>
      </c>
      <c r="AB292" s="11">
        <f>SUMIF('[1]Transaction Detail'!$D:$D,[1]Distribution!A293,'[1]Transaction Detail'!$H:$H)</f>
        <v>710.82</v>
      </c>
      <c r="AC292" s="11">
        <f>SUMIF('[1]Transaction Detail'!$D:$D,[1]Distribution!A293,'[1]Transaction Detail'!$I:$I)</f>
        <v>0</v>
      </c>
      <c r="AD292" s="11">
        <f t="shared" si="37"/>
        <v>15.52</v>
      </c>
      <c r="AE292" s="11">
        <f t="shared" si="38"/>
        <v>15.52</v>
      </c>
      <c r="AF292" s="11">
        <f t="shared" si="39"/>
        <v>15.52</v>
      </c>
      <c r="AG292" s="11">
        <f>SUMIF('[1]Servicing Advances - Active'!A:A,[1]Distribution!A293,'[1]Servicing Advances - Active'!B:B)</f>
        <v>0</v>
      </c>
      <c r="AH292" s="2" t="str">
        <f>_xlfn.IFNA(VLOOKUP(A292,[1]Payoffs!A:AB,22,FALSE),"")</f>
        <v/>
      </c>
      <c r="AI292" s="11">
        <f>_xlfn.IFNA(VLOOKUP($A292,[1]Payoffs!$A:$AB,23,FALSE),0)</f>
        <v>0</v>
      </c>
      <c r="AJ292" s="11">
        <f>_xlfn.IFNA(VLOOKUP($A292,[1]Payoffs!$A:$AB,24,FALSE),0)</f>
        <v>0</v>
      </c>
      <c r="AK292" s="11">
        <f>ROUND(_xlfn.IFNA(VLOOKUP($A292,[1]Payoffs!$A:$AB,19,FALSE),0),2)</f>
        <v>0</v>
      </c>
      <c r="AL292" s="11">
        <v>0</v>
      </c>
      <c r="AM292" s="11">
        <f>IF(AB292&lt;&gt;0,Y292+AC292-AF292+O292-AE292+AI292+AJ292-AK292+P292+AL292,O292+AC292+AI292+AJ292-AK292+P292+AL292)+_xlfn.IFNA(VLOOKUP(A292,[1]Payoffs!A:AB,28,FALSE),0)-AG292</f>
        <v>679.78000000000009</v>
      </c>
      <c r="AN292" s="8">
        <v>45453</v>
      </c>
      <c r="AO292" t="s">
        <v>47</v>
      </c>
      <c r="AP292" s="9">
        <v>0</v>
      </c>
      <c r="AQ292" s="3">
        <v>0</v>
      </c>
      <c r="AR292" s="3">
        <v>0</v>
      </c>
    </row>
    <row r="293" spans="1:44" x14ac:dyDescent="0.25">
      <c r="A293" s="1">
        <v>40000222</v>
      </c>
      <c r="B293" s="2">
        <v>45399</v>
      </c>
      <c r="C293" t="s">
        <v>321</v>
      </c>
      <c r="D293" t="s">
        <v>49</v>
      </c>
      <c r="E293" s="3">
        <v>209258</v>
      </c>
      <c r="F293" s="3">
        <v>176186</v>
      </c>
      <c r="G293" s="11">
        <v>152390</v>
      </c>
      <c r="H293" s="2">
        <v>45216</v>
      </c>
      <c r="I293" s="2">
        <v>45270</v>
      </c>
      <c r="J293">
        <v>13</v>
      </c>
      <c r="K293" s="2">
        <v>45627</v>
      </c>
      <c r="L293" s="2">
        <v>45627</v>
      </c>
      <c r="M293" t="str">
        <f t="shared" si="32"/>
        <v>No</v>
      </c>
      <c r="N293">
        <f t="shared" si="33"/>
        <v>6</v>
      </c>
      <c r="O293" s="11">
        <v>0</v>
      </c>
      <c r="P293" s="11">
        <f>SUMIF([1]Payoffs!A:A,[1]Distribution!A294,[1]Payoffs!AA:AA)</f>
        <v>0</v>
      </c>
      <c r="R293" s="5">
        <v>0.1115</v>
      </c>
      <c r="S293" s="5">
        <v>2.5000000000000001E-3</v>
      </c>
      <c r="T293" s="5">
        <v>2.5000000000000001E-3</v>
      </c>
      <c r="U293" s="6">
        <f t="shared" si="34"/>
        <v>0.1065</v>
      </c>
      <c r="V293" s="9">
        <v>33072</v>
      </c>
      <c r="W293" s="12">
        <f>SUMIF('[1]Commitment Draws'!A:A,[1]Distribution!A294,'[1]Commitment Draws'!G:G)</f>
        <v>23796</v>
      </c>
      <c r="X293" s="12">
        <f t="shared" si="35"/>
        <v>56868</v>
      </c>
      <c r="Y293" s="12">
        <v>307.29000000000002</v>
      </c>
      <c r="Z293" s="12">
        <f t="shared" si="36"/>
        <v>307.29000000000002</v>
      </c>
      <c r="AA293" s="7">
        <v>0</v>
      </c>
      <c r="AB293" s="11">
        <f>SUMIF('[1]Transaction Detail'!$D:$D,[1]Distribution!A294,'[1]Transaction Detail'!$H:$H)</f>
        <v>307.29000000000002</v>
      </c>
      <c r="AC293" s="11">
        <f>SUMIF('[1]Transaction Detail'!$D:$D,[1]Distribution!A294,'[1]Transaction Detail'!$I:$I)</f>
        <v>0</v>
      </c>
      <c r="AD293" s="11">
        <f t="shared" si="37"/>
        <v>6.89</v>
      </c>
      <c r="AE293" s="11">
        <f t="shared" si="38"/>
        <v>6.89</v>
      </c>
      <c r="AF293" s="11">
        <f t="shared" si="39"/>
        <v>6.89</v>
      </c>
      <c r="AG293" s="11">
        <f>SUMIF('[1]Servicing Advances - Active'!A:A,[1]Distribution!A294,'[1]Servicing Advances - Active'!B:B)</f>
        <v>0</v>
      </c>
      <c r="AH293" s="2" t="str">
        <f>_xlfn.IFNA(VLOOKUP(A293,[1]Payoffs!A:AB,22,FALSE),"")</f>
        <v/>
      </c>
      <c r="AI293" s="11">
        <f>_xlfn.IFNA(VLOOKUP($A293,[1]Payoffs!$A:$AB,23,FALSE),0)</f>
        <v>0</v>
      </c>
      <c r="AJ293" s="11">
        <f>_xlfn.IFNA(VLOOKUP($A293,[1]Payoffs!$A:$AB,24,FALSE),0)</f>
        <v>0</v>
      </c>
      <c r="AK293" s="11">
        <f>ROUND(_xlfn.IFNA(VLOOKUP($A293,[1]Payoffs!$A:$AB,19,FALSE),0),2)</f>
        <v>0</v>
      </c>
      <c r="AL293" s="11">
        <v>0</v>
      </c>
      <c r="AM293" s="11">
        <f>IF(AB293&lt;&gt;0,Y293+AC293-AF293+O293-AE293+AI293+AJ293-AK293+P293+AL293,O293+AC293+AI293+AJ293-AK293+P293+AL293)+_xlfn.IFNA(VLOOKUP(A293,[1]Payoffs!A:AB,28,FALSE),0)-AG293</f>
        <v>293.51000000000005</v>
      </c>
      <c r="AN293" s="8">
        <v>45453</v>
      </c>
      <c r="AO293" t="s">
        <v>47</v>
      </c>
      <c r="AP293" s="9">
        <v>0</v>
      </c>
      <c r="AQ293" s="3">
        <v>0</v>
      </c>
      <c r="AR293" s="3">
        <v>0</v>
      </c>
    </row>
    <row r="294" spans="1:44" x14ac:dyDescent="0.25">
      <c r="A294" s="1">
        <v>40000223</v>
      </c>
      <c r="B294" s="2">
        <v>45399</v>
      </c>
      <c r="C294" t="s">
        <v>321</v>
      </c>
      <c r="D294" t="s">
        <v>49</v>
      </c>
      <c r="E294" s="3">
        <v>204400</v>
      </c>
      <c r="F294" s="3">
        <v>170496</v>
      </c>
      <c r="G294" s="11">
        <v>99400</v>
      </c>
      <c r="H294" s="2">
        <v>45216</v>
      </c>
      <c r="I294" s="2">
        <v>45270</v>
      </c>
      <c r="J294">
        <v>13</v>
      </c>
      <c r="K294" s="2">
        <v>45627</v>
      </c>
      <c r="L294" s="2">
        <v>45627</v>
      </c>
      <c r="M294" t="str">
        <f t="shared" si="32"/>
        <v>No</v>
      </c>
      <c r="N294">
        <f t="shared" si="33"/>
        <v>6</v>
      </c>
      <c r="O294" s="11">
        <v>0</v>
      </c>
      <c r="P294" s="11">
        <f>SUMIF([1]Payoffs!A:A,[1]Distribution!A295,[1]Payoffs!AA:AA)</f>
        <v>0</v>
      </c>
      <c r="R294" s="5">
        <v>0.1115</v>
      </c>
      <c r="S294" s="5">
        <v>2.5000000000000001E-3</v>
      </c>
      <c r="T294" s="5">
        <v>2.5000000000000001E-3</v>
      </c>
      <c r="U294" s="6">
        <f t="shared" si="34"/>
        <v>0.1065</v>
      </c>
      <c r="V294" s="9">
        <v>33904</v>
      </c>
      <c r="W294" s="12">
        <f>SUMIF('[1]Commitment Draws'!A:A,[1]Distribution!A295,'[1]Commitment Draws'!G:G)</f>
        <v>71096</v>
      </c>
      <c r="X294" s="12">
        <f t="shared" si="35"/>
        <v>105000</v>
      </c>
      <c r="Y294" s="12">
        <v>315.02</v>
      </c>
      <c r="Z294" s="12">
        <f t="shared" si="36"/>
        <v>315.02</v>
      </c>
      <c r="AA294" s="7">
        <v>0</v>
      </c>
      <c r="AB294" s="11">
        <f>SUMIF('[1]Transaction Detail'!$D:$D,[1]Distribution!A295,'[1]Transaction Detail'!$H:$H)</f>
        <v>315.02</v>
      </c>
      <c r="AC294" s="11">
        <f>SUMIF('[1]Transaction Detail'!$D:$D,[1]Distribution!A295,'[1]Transaction Detail'!$I:$I)</f>
        <v>0</v>
      </c>
      <c r="AD294" s="11">
        <f t="shared" si="37"/>
        <v>7.06</v>
      </c>
      <c r="AE294" s="11">
        <f t="shared" si="38"/>
        <v>7.06</v>
      </c>
      <c r="AF294" s="11">
        <f t="shared" si="39"/>
        <v>7.06</v>
      </c>
      <c r="AG294" s="11">
        <f>SUMIF('[1]Servicing Advances - Active'!A:A,[1]Distribution!A295,'[1]Servicing Advances - Active'!B:B)</f>
        <v>0</v>
      </c>
      <c r="AH294" s="2" t="str">
        <f>_xlfn.IFNA(VLOOKUP(A294,[1]Payoffs!A:AB,22,FALSE),"")</f>
        <v/>
      </c>
      <c r="AI294" s="11">
        <f>_xlfn.IFNA(VLOOKUP($A294,[1]Payoffs!$A:$AB,23,FALSE),0)</f>
        <v>0</v>
      </c>
      <c r="AJ294" s="11">
        <f>_xlfn.IFNA(VLOOKUP($A294,[1]Payoffs!$A:$AB,24,FALSE),0)</f>
        <v>0</v>
      </c>
      <c r="AK294" s="11">
        <f>ROUND(_xlfn.IFNA(VLOOKUP($A294,[1]Payoffs!$A:$AB,19,FALSE),0),2)</f>
        <v>0</v>
      </c>
      <c r="AL294" s="11">
        <v>0</v>
      </c>
      <c r="AM294" s="11">
        <f>IF(AB294&lt;&gt;0,Y294+AC294-AF294+O294-AE294+AI294+AJ294-AK294+P294+AL294,O294+AC294+AI294+AJ294-AK294+P294+AL294)+_xlfn.IFNA(VLOOKUP(A294,[1]Payoffs!A:AB,28,FALSE),0)-AG294</f>
        <v>300.89999999999998</v>
      </c>
      <c r="AN294" s="8">
        <v>45453</v>
      </c>
      <c r="AO294" t="s">
        <v>47</v>
      </c>
      <c r="AP294" s="9">
        <v>0</v>
      </c>
      <c r="AQ294" s="3">
        <v>0</v>
      </c>
      <c r="AR294" s="3">
        <v>0</v>
      </c>
    </row>
    <row r="295" spans="1:44" x14ac:dyDescent="0.25">
      <c r="A295" s="1">
        <v>40000224</v>
      </c>
      <c r="B295" s="2">
        <v>45399</v>
      </c>
      <c r="C295" t="s">
        <v>321</v>
      </c>
      <c r="D295" t="s">
        <v>49</v>
      </c>
      <c r="E295" s="3">
        <v>204400</v>
      </c>
      <c r="F295" s="3">
        <v>170496</v>
      </c>
      <c r="G295" s="11">
        <v>98900</v>
      </c>
      <c r="H295" s="2">
        <v>45216</v>
      </c>
      <c r="I295" s="2">
        <v>45270</v>
      </c>
      <c r="J295">
        <v>13</v>
      </c>
      <c r="K295" s="2">
        <v>45627</v>
      </c>
      <c r="L295" s="2">
        <v>45627</v>
      </c>
      <c r="M295" t="str">
        <f t="shared" si="32"/>
        <v>No</v>
      </c>
      <c r="N295">
        <f t="shared" si="33"/>
        <v>6</v>
      </c>
      <c r="O295" s="11">
        <v>0</v>
      </c>
      <c r="P295" s="11">
        <f>SUMIF([1]Payoffs!A:A,[1]Distribution!A296,[1]Payoffs!AA:AA)</f>
        <v>0</v>
      </c>
      <c r="R295" s="5">
        <v>0.1115</v>
      </c>
      <c r="S295" s="5">
        <v>2.5000000000000001E-3</v>
      </c>
      <c r="T295" s="5">
        <v>2.5000000000000001E-3</v>
      </c>
      <c r="U295" s="6">
        <f t="shared" si="34"/>
        <v>0.1065</v>
      </c>
      <c r="V295" s="9">
        <v>33904</v>
      </c>
      <c r="W295" s="12">
        <f>SUMIF('[1]Commitment Draws'!A:A,[1]Distribution!A296,'[1]Commitment Draws'!G:G)</f>
        <v>71596</v>
      </c>
      <c r="X295" s="12">
        <f t="shared" si="35"/>
        <v>105500</v>
      </c>
      <c r="Y295" s="12">
        <v>315.02</v>
      </c>
      <c r="Z295" s="12">
        <f t="shared" si="36"/>
        <v>315.02</v>
      </c>
      <c r="AA295" s="7">
        <v>0</v>
      </c>
      <c r="AB295" s="11">
        <f>SUMIF('[1]Transaction Detail'!$D:$D,[1]Distribution!A296,'[1]Transaction Detail'!$H:$H)</f>
        <v>315.02</v>
      </c>
      <c r="AC295" s="11">
        <f>SUMIF('[1]Transaction Detail'!$D:$D,[1]Distribution!A296,'[1]Transaction Detail'!$I:$I)</f>
        <v>0</v>
      </c>
      <c r="AD295" s="11">
        <f t="shared" si="37"/>
        <v>7.06</v>
      </c>
      <c r="AE295" s="11">
        <f t="shared" si="38"/>
        <v>7.06</v>
      </c>
      <c r="AF295" s="11">
        <f t="shared" si="39"/>
        <v>7.06</v>
      </c>
      <c r="AG295" s="11">
        <f>SUMIF('[1]Servicing Advances - Active'!A:A,[1]Distribution!A296,'[1]Servicing Advances - Active'!B:B)</f>
        <v>0</v>
      </c>
      <c r="AH295" s="2" t="str">
        <f>_xlfn.IFNA(VLOOKUP(A295,[1]Payoffs!A:AB,22,FALSE),"")</f>
        <v/>
      </c>
      <c r="AI295" s="11">
        <f>_xlfn.IFNA(VLOOKUP($A295,[1]Payoffs!$A:$AB,23,FALSE),0)</f>
        <v>0</v>
      </c>
      <c r="AJ295" s="11">
        <f>_xlfn.IFNA(VLOOKUP($A295,[1]Payoffs!$A:$AB,24,FALSE),0)</f>
        <v>0</v>
      </c>
      <c r="AK295" s="11">
        <f>ROUND(_xlfn.IFNA(VLOOKUP($A295,[1]Payoffs!$A:$AB,19,FALSE),0),2)</f>
        <v>0</v>
      </c>
      <c r="AL295" s="11">
        <v>0</v>
      </c>
      <c r="AM295" s="11">
        <f>IF(AB295&lt;&gt;0,Y295+AC295-AF295+O295-AE295+AI295+AJ295-AK295+P295+AL295,O295+AC295+AI295+AJ295-AK295+P295+AL295)+_xlfn.IFNA(VLOOKUP(A295,[1]Payoffs!A:AB,28,FALSE),0)-AG295</f>
        <v>300.89999999999998</v>
      </c>
      <c r="AN295" s="8">
        <v>45453</v>
      </c>
      <c r="AO295" t="s">
        <v>47</v>
      </c>
      <c r="AP295" s="9">
        <v>0</v>
      </c>
      <c r="AQ295" s="3">
        <v>0</v>
      </c>
      <c r="AR295" s="3">
        <v>0</v>
      </c>
    </row>
    <row r="296" spans="1:44" x14ac:dyDescent="0.25">
      <c r="A296" s="1">
        <v>40000225</v>
      </c>
      <c r="B296" s="2">
        <v>45399</v>
      </c>
      <c r="C296" t="s">
        <v>321</v>
      </c>
      <c r="D296" t="s">
        <v>49</v>
      </c>
      <c r="E296" s="3">
        <v>204400</v>
      </c>
      <c r="F296" s="3">
        <v>170496</v>
      </c>
      <c r="G296" s="11">
        <v>146700</v>
      </c>
      <c r="H296" s="2">
        <v>45216</v>
      </c>
      <c r="I296" s="2">
        <v>45270</v>
      </c>
      <c r="J296">
        <v>13</v>
      </c>
      <c r="K296" s="2">
        <v>45627</v>
      </c>
      <c r="L296" s="2">
        <v>45627</v>
      </c>
      <c r="M296" t="str">
        <f t="shared" si="32"/>
        <v>No</v>
      </c>
      <c r="N296">
        <f t="shared" si="33"/>
        <v>6</v>
      </c>
      <c r="O296" s="11">
        <v>0</v>
      </c>
      <c r="P296" s="11">
        <f>SUMIF([1]Payoffs!A:A,[1]Distribution!A297,[1]Payoffs!AA:AA)</f>
        <v>0</v>
      </c>
      <c r="R296" s="5">
        <v>0.1115</v>
      </c>
      <c r="S296" s="5">
        <v>2.5000000000000001E-3</v>
      </c>
      <c r="T296" s="5">
        <v>2.5000000000000001E-3</v>
      </c>
      <c r="U296" s="6">
        <f t="shared" si="34"/>
        <v>0.1065</v>
      </c>
      <c r="V296" s="9">
        <v>33904</v>
      </c>
      <c r="W296" s="12">
        <f>SUMIF('[1]Commitment Draws'!A:A,[1]Distribution!A297,'[1]Commitment Draws'!G:G)</f>
        <v>23796</v>
      </c>
      <c r="X296" s="12">
        <f t="shared" si="35"/>
        <v>57700</v>
      </c>
      <c r="Y296" s="12">
        <v>315.02</v>
      </c>
      <c r="Z296" s="12">
        <f t="shared" si="36"/>
        <v>315.02</v>
      </c>
      <c r="AA296" s="7">
        <v>0</v>
      </c>
      <c r="AB296" s="11">
        <f>SUMIF('[1]Transaction Detail'!$D:$D,[1]Distribution!A297,'[1]Transaction Detail'!$H:$H)</f>
        <v>315.02</v>
      </c>
      <c r="AC296" s="11">
        <f>SUMIF('[1]Transaction Detail'!$D:$D,[1]Distribution!A297,'[1]Transaction Detail'!$I:$I)</f>
        <v>0</v>
      </c>
      <c r="AD296" s="11">
        <f t="shared" si="37"/>
        <v>7.06</v>
      </c>
      <c r="AE296" s="11">
        <f t="shared" si="38"/>
        <v>7.06</v>
      </c>
      <c r="AF296" s="11">
        <f t="shared" si="39"/>
        <v>7.06</v>
      </c>
      <c r="AG296" s="11">
        <f>SUMIF('[1]Servicing Advances - Active'!A:A,[1]Distribution!A297,'[1]Servicing Advances - Active'!B:B)</f>
        <v>0</v>
      </c>
      <c r="AH296" s="2" t="str">
        <f>_xlfn.IFNA(VLOOKUP(A296,[1]Payoffs!A:AB,22,FALSE),"")</f>
        <v/>
      </c>
      <c r="AI296" s="11">
        <f>_xlfn.IFNA(VLOOKUP($A296,[1]Payoffs!$A:$AB,23,FALSE),0)</f>
        <v>0</v>
      </c>
      <c r="AJ296" s="11">
        <f>_xlfn.IFNA(VLOOKUP($A296,[1]Payoffs!$A:$AB,24,FALSE),0)</f>
        <v>0</v>
      </c>
      <c r="AK296" s="11">
        <f>ROUND(_xlfn.IFNA(VLOOKUP($A296,[1]Payoffs!$A:$AB,19,FALSE),0),2)</f>
        <v>0</v>
      </c>
      <c r="AL296" s="11">
        <v>0</v>
      </c>
      <c r="AM296" s="11">
        <f>IF(AB296&lt;&gt;0,Y296+AC296-AF296+O296-AE296+AI296+AJ296-AK296+P296+AL296,O296+AC296+AI296+AJ296-AK296+P296+AL296)+_xlfn.IFNA(VLOOKUP(A296,[1]Payoffs!A:AB,28,FALSE),0)-AG296</f>
        <v>300.89999999999998</v>
      </c>
      <c r="AN296" s="8">
        <v>45453</v>
      </c>
      <c r="AO296" t="s">
        <v>47</v>
      </c>
      <c r="AP296" s="9">
        <v>0</v>
      </c>
      <c r="AQ296" s="3">
        <v>0</v>
      </c>
      <c r="AR296" s="3">
        <v>0</v>
      </c>
    </row>
    <row r="297" spans="1:44" x14ac:dyDescent="0.25">
      <c r="A297" s="1">
        <v>40000226</v>
      </c>
      <c r="B297" s="2">
        <v>45399</v>
      </c>
      <c r="C297" t="s">
        <v>321</v>
      </c>
      <c r="D297" t="s">
        <v>49</v>
      </c>
      <c r="E297" s="3">
        <v>204400</v>
      </c>
      <c r="F297" s="3">
        <v>170496</v>
      </c>
      <c r="G297" s="11">
        <v>170496</v>
      </c>
      <c r="H297" s="2">
        <v>45216</v>
      </c>
      <c r="I297" s="2">
        <v>45270</v>
      </c>
      <c r="J297">
        <v>13</v>
      </c>
      <c r="K297" s="2">
        <v>45627</v>
      </c>
      <c r="L297" s="2">
        <v>45627</v>
      </c>
      <c r="M297" t="str">
        <f t="shared" si="32"/>
        <v>No</v>
      </c>
      <c r="N297">
        <f t="shared" si="33"/>
        <v>6</v>
      </c>
      <c r="O297" s="11">
        <v>0</v>
      </c>
      <c r="P297" s="11">
        <f>SUMIF([1]Payoffs!A:A,[1]Distribution!A298,[1]Payoffs!AA:AA)</f>
        <v>0</v>
      </c>
      <c r="R297" s="5">
        <v>0.1115</v>
      </c>
      <c r="S297" s="5">
        <v>2.5000000000000001E-3</v>
      </c>
      <c r="T297" s="5">
        <v>2.5000000000000001E-3</v>
      </c>
      <c r="U297" s="6">
        <f t="shared" si="34"/>
        <v>0.1065</v>
      </c>
      <c r="V297" s="9">
        <v>33904</v>
      </c>
      <c r="W297" s="12">
        <f>SUMIF('[1]Commitment Draws'!A:A,[1]Distribution!A298,'[1]Commitment Draws'!G:G)</f>
        <v>0</v>
      </c>
      <c r="X297" s="12">
        <f t="shared" si="35"/>
        <v>33904</v>
      </c>
      <c r="Y297" s="12">
        <v>315.02</v>
      </c>
      <c r="Z297" s="12">
        <f t="shared" si="36"/>
        <v>315.02</v>
      </c>
      <c r="AA297" s="7">
        <v>0</v>
      </c>
      <c r="AB297" s="11">
        <f>SUMIF('[1]Transaction Detail'!$D:$D,[1]Distribution!A298,'[1]Transaction Detail'!$H:$H)</f>
        <v>315.02</v>
      </c>
      <c r="AC297" s="11">
        <f>SUMIF('[1]Transaction Detail'!$D:$D,[1]Distribution!A298,'[1]Transaction Detail'!$I:$I)</f>
        <v>0</v>
      </c>
      <c r="AD297" s="11">
        <f t="shared" si="37"/>
        <v>7.06</v>
      </c>
      <c r="AE297" s="11">
        <f t="shared" si="38"/>
        <v>7.06</v>
      </c>
      <c r="AF297" s="11">
        <f t="shared" si="39"/>
        <v>7.06</v>
      </c>
      <c r="AG297" s="11">
        <f>SUMIF('[1]Servicing Advances - Active'!A:A,[1]Distribution!A298,'[1]Servicing Advances - Active'!B:B)</f>
        <v>0</v>
      </c>
      <c r="AH297" s="2" t="str">
        <f>_xlfn.IFNA(VLOOKUP(A297,[1]Payoffs!A:AB,22,FALSE),"")</f>
        <v/>
      </c>
      <c r="AI297" s="11">
        <f>_xlfn.IFNA(VLOOKUP($A297,[1]Payoffs!$A:$AB,23,FALSE),0)</f>
        <v>0</v>
      </c>
      <c r="AJ297" s="11">
        <f>_xlfn.IFNA(VLOOKUP($A297,[1]Payoffs!$A:$AB,24,FALSE),0)</f>
        <v>0</v>
      </c>
      <c r="AK297" s="11">
        <f>ROUND(_xlfn.IFNA(VLOOKUP($A297,[1]Payoffs!$A:$AB,19,FALSE),0),2)</f>
        <v>0</v>
      </c>
      <c r="AL297" s="11">
        <v>0</v>
      </c>
      <c r="AM297" s="11">
        <f>IF(AB297&lt;&gt;0,Y297+AC297-AF297+O297-AE297+AI297+AJ297-AK297+P297+AL297,O297+AC297+AI297+AJ297-AK297+P297+AL297)+_xlfn.IFNA(VLOOKUP(A297,[1]Payoffs!A:AB,28,FALSE),0)-AG297</f>
        <v>300.89999999999998</v>
      </c>
      <c r="AN297" s="8">
        <v>45453</v>
      </c>
      <c r="AO297" t="s">
        <v>47</v>
      </c>
      <c r="AP297" s="9">
        <v>0</v>
      </c>
      <c r="AQ297" s="3">
        <v>0</v>
      </c>
      <c r="AR297" s="3">
        <v>0</v>
      </c>
    </row>
    <row r="298" spans="1:44" x14ac:dyDescent="0.25">
      <c r="A298" s="1">
        <v>40000227</v>
      </c>
      <c r="B298" s="2">
        <v>45399</v>
      </c>
      <c r="C298" t="s">
        <v>321</v>
      </c>
      <c r="D298" t="s">
        <v>49</v>
      </c>
      <c r="E298" s="3">
        <v>204400</v>
      </c>
      <c r="F298" s="3">
        <v>170496</v>
      </c>
      <c r="G298" s="11">
        <v>170496</v>
      </c>
      <c r="H298" s="2">
        <v>45216</v>
      </c>
      <c r="I298" s="2">
        <v>45270</v>
      </c>
      <c r="J298">
        <v>13</v>
      </c>
      <c r="K298" s="2">
        <v>45627</v>
      </c>
      <c r="L298" s="2">
        <v>45627</v>
      </c>
      <c r="M298" t="str">
        <f t="shared" si="32"/>
        <v>No</v>
      </c>
      <c r="N298">
        <f t="shared" si="33"/>
        <v>6</v>
      </c>
      <c r="O298" s="11">
        <v>0</v>
      </c>
      <c r="P298" s="11">
        <f>SUMIF([1]Payoffs!A:A,[1]Distribution!A299,[1]Payoffs!AA:AA)</f>
        <v>0</v>
      </c>
      <c r="R298" s="5">
        <v>0.1115</v>
      </c>
      <c r="S298" s="5">
        <v>2.5000000000000001E-3</v>
      </c>
      <c r="T298" s="5">
        <v>2.5000000000000001E-3</v>
      </c>
      <c r="U298" s="6">
        <f t="shared" si="34"/>
        <v>0.1065</v>
      </c>
      <c r="V298" s="9">
        <v>33904</v>
      </c>
      <c r="W298" s="12">
        <f>SUMIF('[1]Commitment Draws'!A:A,[1]Distribution!A299,'[1]Commitment Draws'!G:G)</f>
        <v>0</v>
      </c>
      <c r="X298" s="12">
        <f t="shared" si="35"/>
        <v>33904</v>
      </c>
      <c r="Y298" s="12">
        <v>315.02</v>
      </c>
      <c r="Z298" s="12">
        <f t="shared" si="36"/>
        <v>315.02</v>
      </c>
      <c r="AA298" s="7">
        <v>0</v>
      </c>
      <c r="AB298" s="11">
        <f>SUMIF('[1]Transaction Detail'!$D:$D,[1]Distribution!A299,'[1]Transaction Detail'!$H:$H)</f>
        <v>315.02</v>
      </c>
      <c r="AC298" s="11">
        <f>SUMIF('[1]Transaction Detail'!$D:$D,[1]Distribution!A299,'[1]Transaction Detail'!$I:$I)</f>
        <v>0</v>
      </c>
      <c r="AD298" s="11">
        <f t="shared" si="37"/>
        <v>7.06</v>
      </c>
      <c r="AE298" s="11">
        <f t="shared" si="38"/>
        <v>7.06</v>
      </c>
      <c r="AF298" s="11">
        <f t="shared" si="39"/>
        <v>7.06</v>
      </c>
      <c r="AG298" s="11">
        <f>SUMIF('[1]Servicing Advances - Active'!A:A,[1]Distribution!A299,'[1]Servicing Advances - Active'!B:B)</f>
        <v>0</v>
      </c>
      <c r="AH298" s="2" t="str">
        <f>_xlfn.IFNA(VLOOKUP(A298,[1]Payoffs!A:AB,22,FALSE),"")</f>
        <v/>
      </c>
      <c r="AI298" s="11">
        <f>_xlfn.IFNA(VLOOKUP($A298,[1]Payoffs!$A:$AB,23,FALSE),0)</f>
        <v>0</v>
      </c>
      <c r="AJ298" s="11">
        <f>_xlfn.IFNA(VLOOKUP($A298,[1]Payoffs!$A:$AB,24,FALSE),0)</f>
        <v>0</v>
      </c>
      <c r="AK298" s="11">
        <f>ROUND(_xlfn.IFNA(VLOOKUP($A298,[1]Payoffs!$A:$AB,19,FALSE),0),2)</f>
        <v>0</v>
      </c>
      <c r="AL298" s="11">
        <v>0</v>
      </c>
      <c r="AM298" s="11">
        <f>IF(AB298&lt;&gt;0,Y298+AC298-AF298+O298-AE298+AI298+AJ298-AK298+P298+AL298,O298+AC298+AI298+AJ298-AK298+P298+AL298)+_xlfn.IFNA(VLOOKUP(A298,[1]Payoffs!A:AB,28,FALSE),0)-AG298</f>
        <v>300.89999999999998</v>
      </c>
      <c r="AN298" s="8">
        <v>45453</v>
      </c>
      <c r="AO298" t="s">
        <v>47</v>
      </c>
      <c r="AP298" s="9">
        <v>0</v>
      </c>
      <c r="AQ298" s="3">
        <v>0</v>
      </c>
      <c r="AR298" s="3">
        <v>0</v>
      </c>
    </row>
    <row r="299" spans="1:44" x14ac:dyDescent="0.25">
      <c r="A299" s="1">
        <v>40001609</v>
      </c>
      <c r="B299" s="2">
        <v>45399</v>
      </c>
      <c r="C299" t="s">
        <v>322</v>
      </c>
      <c r="D299" t="s">
        <v>65</v>
      </c>
      <c r="E299" s="3">
        <v>547400</v>
      </c>
      <c r="F299" s="3">
        <v>253280</v>
      </c>
      <c r="G299" s="11">
        <v>239080</v>
      </c>
      <c r="H299" s="2">
        <v>45278</v>
      </c>
      <c r="I299" s="2">
        <v>45332</v>
      </c>
      <c r="J299">
        <v>13</v>
      </c>
      <c r="K299" s="2">
        <v>45689</v>
      </c>
      <c r="L299" s="2">
        <v>45689</v>
      </c>
      <c r="M299" t="str">
        <f t="shared" si="32"/>
        <v>No</v>
      </c>
      <c r="N299">
        <f t="shared" si="33"/>
        <v>8</v>
      </c>
      <c r="O299" s="11">
        <v>0</v>
      </c>
      <c r="P299" s="11">
        <f>SUMIF([1]Payoffs!A:A,[1]Distribution!A300,[1]Payoffs!AA:AA)</f>
        <v>0</v>
      </c>
      <c r="R299" s="5">
        <v>0.13100000000000001</v>
      </c>
      <c r="S299" s="5">
        <v>2.5000000000000001E-3</v>
      </c>
      <c r="T299" s="5">
        <v>2.5000000000000001E-3</v>
      </c>
      <c r="U299" s="6">
        <f t="shared" si="34"/>
        <v>0.126</v>
      </c>
      <c r="V299" s="9">
        <v>308320</v>
      </c>
      <c r="W299" s="12">
        <f>SUMIF('[1]Commitment Draws'!A:A,[1]Distribution!A300,'[1]Commitment Draws'!G:G)</f>
        <v>0</v>
      </c>
      <c r="X299" s="12">
        <f t="shared" si="35"/>
        <v>308320</v>
      </c>
      <c r="Y299" s="12">
        <v>3365.83</v>
      </c>
      <c r="Z299" s="12">
        <f t="shared" si="36"/>
        <v>3365.83</v>
      </c>
      <c r="AA299" s="7">
        <v>0</v>
      </c>
      <c r="AB299" s="11">
        <f>SUMIF('[1]Transaction Detail'!$D:$D,[1]Distribution!A300,'[1]Transaction Detail'!$H:$H)</f>
        <v>3365.83</v>
      </c>
      <c r="AC299" s="11">
        <f>SUMIF('[1]Transaction Detail'!$D:$D,[1]Distribution!A300,'[1]Transaction Detail'!$I:$I)</f>
        <v>0</v>
      </c>
      <c r="AD299" s="11">
        <f t="shared" si="37"/>
        <v>64.23</v>
      </c>
      <c r="AE299" s="11">
        <f t="shared" si="38"/>
        <v>64.23</v>
      </c>
      <c r="AF299" s="11">
        <f t="shared" si="39"/>
        <v>64.23</v>
      </c>
      <c r="AG299" s="11">
        <f>SUMIF('[1]Servicing Advances - Active'!A:A,[1]Distribution!A300,'[1]Servicing Advances - Active'!B:B)</f>
        <v>0</v>
      </c>
      <c r="AH299" s="2" t="str">
        <f>_xlfn.IFNA(VLOOKUP(A299,[1]Payoffs!A:AB,22,FALSE),"")</f>
        <v/>
      </c>
      <c r="AI299" s="11">
        <f>_xlfn.IFNA(VLOOKUP($A299,[1]Payoffs!$A:$AB,23,FALSE),0)</f>
        <v>0</v>
      </c>
      <c r="AJ299" s="11">
        <f>_xlfn.IFNA(VLOOKUP($A299,[1]Payoffs!$A:$AB,24,FALSE),0)</f>
        <v>0</v>
      </c>
      <c r="AK299" s="11">
        <f>ROUND(_xlfn.IFNA(VLOOKUP($A299,[1]Payoffs!$A:$AB,19,FALSE),0),2)</f>
        <v>0</v>
      </c>
      <c r="AL299" s="11">
        <v>0</v>
      </c>
      <c r="AM299" s="11">
        <f>IF(AB299&lt;&gt;0,Y299+AC299-AF299+O299-AE299+AI299+AJ299-AK299+P299+AL299,O299+AC299+AI299+AJ299-AK299+P299+AL299)+_xlfn.IFNA(VLOOKUP(A299,[1]Payoffs!A:AB,28,FALSE),0)-AG299</f>
        <v>3237.37</v>
      </c>
      <c r="AN299" s="8">
        <v>45453</v>
      </c>
      <c r="AO299" t="s">
        <v>47</v>
      </c>
      <c r="AP299" s="9">
        <v>0</v>
      </c>
      <c r="AQ299" s="3">
        <v>0</v>
      </c>
      <c r="AR299" s="3">
        <v>0</v>
      </c>
    </row>
    <row r="300" spans="1:44" x14ac:dyDescent="0.25">
      <c r="A300" s="1">
        <v>40001818</v>
      </c>
      <c r="B300" s="2">
        <v>45399</v>
      </c>
      <c r="C300" t="s">
        <v>323</v>
      </c>
      <c r="D300" t="s">
        <v>49</v>
      </c>
      <c r="E300" s="3">
        <v>2177500</v>
      </c>
      <c r="F300" s="3">
        <v>2033290</v>
      </c>
      <c r="G300" s="11">
        <v>734566</v>
      </c>
      <c r="H300" s="2">
        <v>45313</v>
      </c>
      <c r="I300" s="2">
        <v>45392</v>
      </c>
      <c r="J300">
        <v>24</v>
      </c>
      <c r="K300" s="2">
        <v>46054</v>
      </c>
      <c r="L300" s="2">
        <v>46054</v>
      </c>
      <c r="M300" t="str">
        <f t="shared" si="32"/>
        <v>No</v>
      </c>
      <c r="N300">
        <f t="shared" si="33"/>
        <v>20</v>
      </c>
      <c r="O300" s="11">
        <v>0</v>
      </c>
      <c r="P300" s="11">
        <f>SUMIF([1]Payoffs!A:A,[1]Distribution!A301,[1]Payoffs!AA:AA)</f>
        <v>0</v>
      </c>
      <c r="R300" s="5">
        <v>0.11899999999999999</v>
      </c>
      <c r="S300" s="5">
        <v>2.5000000000000001E-3</v>
      </c>
      <c r="T300" s="5">
        <v>2.5000000000000001E-3</v>
      </c>
      <c r="U300" s="6">
        <f t="shared" si="34"/>
        <v>0.11399999999999999</v>
      </c>
      <c r="V300" s="9">
        <v>1132606</v>
      </c>
      <c r="W300" s="12">
        <f>SUMIF('[1]Commitment Draws'!A:A,[1]Distribution!A301,'[1]Commitment Draws'!G:G)</f>
        <v>310328</v>
      </c>
      <c r="X300" s="12">
        <f t="shared" si="35"/>
        <v>1442934</v>
      </c>
      <c r="Y300" s="12">
        <v>10572.09</v>
      </c>
      <c r="Z300" s="12">
        <f t="shared" si="36"/>
        <v>10572.09</v>
      </c>
      <c r="AA300" s="7">
        <v>0</v>
      </c>
      <c r="AB300" s="11">
        <f>SUMIF('[1]Transaction Detail'!$D:$D,[1]Distribution!A301,'[1]Transaction Detail'!$H:$H)</f>
        <v>10572.09</v>
      </c>
      <c r="AC300" s="11">
        <f>SUMIF('[1]Transaction Detail'!$D:$D,[1]Distribution!A301,'[1]Transaction Detail'!$I:$I)</f>
        <v>0</v>
      </c>
      <c r="AD300" s="11">
        <f t="shared" si="37"/>
        <v>222.1</v>
      </c>
      <c r="AE300" s="11">
        <f t="shared" si="38"/>
        <v>222.1</v>
      </c>
      <c r="AF300" s="11">
        <f t="shared" si="39"/>
        <v>222.1</v>
      </c>
      <c r="AG300" s="11">
        <f>SUMIF('[1]Servicing Advances - Active'!A:A,[1]Distribution!A301,'[1]Servicing Advances - Active'!B:B)</f>
        <v>0</v>
      </c>
      <c r="AH300" s="2" t="str">
        <f>_xlfn.IFNA(VLOOKUP(A300,[1]Payoffs!A:AB,22,FALSE),"")</f>
        <v/>
      </c>
      <c r="AI300" s="11">
        <f>_xlfn.IFNA(VLOOKUP($A300,[1]Payoffs!$A:$AB,23,FALSE),0)</f>
        <v>0</v>
      </c>
      <c r="AJ300" s="11">
        <f>_xlfn.IFNA(VLOOKUP($A300,[1]Payoffs!$A:$AB,24,FALSE),0)</f>
        <v>0</v>
      </c>
      <c r="AK300" s="11">
        <f>ROUND(_xlfn.IFNA(VLOOKUP($A300,[1]Payoffs!$A:$AB,19,FALSE),0),2)</f>
        <v>0</v>
      </c>
      <c r="AL300" s="11">
        <v>0</v>
      </c>
      <c r="AM300" s="11">
        <f>IF(AB300&lt;&gt;0,Y300+AC300-AF300+O300-AE300+AI300+AJ300-AK300+P300+AL300,O300+AC300+AI300+AJ300-AK300+P300+AL300)+_xlfn.IFNA(VLOOKUP(A300,[1]Payoffs!A:AB,28,FALSE),0)-AG300</f>
        <v>10127.89</v>
      </c>
      <c r="AN300" s="8">
        <v>45453</v>
      </c>
      <c r="AO300" t="s">
        <v>47</v>
      </c>
      <c r="AP300" s="9">
        <v>0</v>
      </c>
      <c r="AQ300" s="3">
        <v>0</v>
      </c>
      <c r="AR300" s="3">
        <v>0</v>
      </c>
    </row>
    <row r="301" spans="1:44" x14ac:dyDescent="0.25">
      <c r="A301" s="1">
        <v>40002002</v>
      </c>
      <c r="B301" s="2">
        <v>45399</v>
      </c>
      <c r="C301" t="s">
        <v>324</v>
      </c>
      <c r="D301" t="s">
        <v>65</v>
      </c>
      <c r="E301" s="3">
        <v>531957</v>
      </c>
      <c r="F301" s="3">
        <v>123582</v>
      </c>
      <c r="G301" s="11">
        <v>3417.5</v>
      </c>
      <c r="H301" s="2">
        <v>45308</v>
      </c>
      <c r="I301" s="2">
        <v>45361</v>
      </c>
      <c r="J301">
        <v>13</v>
      </c>
      <c r="K301" s="2">
        <v>45717</v>
      </c>
      <c r="L301" s="2">
        <v>45717</v>
      </c>
      <c r="M301" t="str">
        <f t="shared" si="32"/>
        <v>No</v>
      </c>
      <c r="N301">
        <f t="shared" si="33"/>
        <v>9</v>
      </c>
      <c r="O301" s="11">
        <v>0</v>
      </c>
      <c r="P301" s="11">
        <f>SUMIF([1]Payoffs!A:A,[1]Distribution!A302,[1]Payoffs!AA:AA)</f>
        <v>0</v>
      </c>
      <c r="R301" s="5">
        <v>0.1255</v>
      </c>
      <c r="S301" s="5">
        <v>2.5000000000000001E-3</v>
      </c>
      <c r="T301" s="5">
        <v>2.5000000000000001E-3</v>
      </c>
      <c r="U301" s="6">
        <f t="shared" si="34"/>
        <v>0.1205</v>
      </c>
      <c r="V301" s="9">
        <v>528539.5</v>
      </c>
      <c r="W301" s="12">
        <f>SUMIF('[1]Commitment Draws'!A:A,[1]Distribution!A302,'[1]Commitment Draws'!G:G)</f>
        <v>0</v>
      </c>
      <c r="X301" s="12">
        <f t="shared" si="35"/>
        <v>528539.5</v>
      </c>
      <c r="Y301" s="12">
        <v>5527.65</v>
      </c>
      <c r="Z301" s="12">
        <f t="shared" si="36"/>
        <v>5527.65</v>
      </c>
      <c r="AA301" s="7">
        <v>0</v>
      </c>
      <c r="AB301" s="11">
        <f>SUMIF('[1]Transaction Detail'!$D:$D,[1]Distribution!A302,'[1]Transaction Detail'!$H:$H)</f>
        <v>5527.65</v>
      </c>
      <c r="AC301" s="11">
        <f>SUMIF('[1]Transaction Detail'!$D:$D,[1]Distribution!A302,'[1]Transaction Detail'!$I:$I)</f>
        <v>0</v>
      </c>
      <c r="AD301" s="11">
        <f t="shared" si="37"/>
        <v>110.11</v>
      </c>
      <c r="AE301" s="11">
        <f t="shared" si="38"/>
        <v>110.11</v>
      </c>
      <c r="AF301" s="11">
        <f t="shared" si="39"/>
        <v>110.11</v>
      </c>
      <c r="AG301" s="11">
        <f>SUMIF('[1]Servicing Advances - Active'!A:A,[1]Distribution!A302,'[1]Servicing Advances - Active'!B:B)</f>
        <v>0</v>
      </c>
      <c r="AH301" s="2" t="str">
        <f>_xlfn.IFNA(VLOOKUP(A301,[1]Payoffs!A:AB,22,FALSE),"")</f>
        <v/>
      </c>
      <c r="AI301" s="11">
        <f>_xlfn.IFNA(VLOOKUP($A301,[1]Payoffs!$A:$AB,23,FALSE),0)</f>
        <v>0</v>
      </c>
      <c r="AJ301" s="11">
        <f>_xlfn.IFNA(VLOOKUP($A301,[1]Payoffs!$A:$AB,24,FALSE),0)</f>
        <v>0</v>
      </c>
      <c r="AK301" s="11">
        <f>ROUND(_xlfn.IFNA(VLOOKUP($A301,[1]Payoffs!$A:$AB,19,FALSE),0),2)</f>
        <v>0</v>
      </c>
      <c r="AL301" s="11">
        <v>0</v>
      </c>
      <c r="AM301" s="11">
        <f>IF(AB301&lt;&gt;0,Y301+AC301-AF301+O301-AE301+AI301+AJ301-AK301+P301+AL301,O301+AC301+AI301+AJ301-AK301+P301+AL301)+_xlfn.IFNA(VLOOKUP(A301,[1]Payoffs!A:AB,28,FALSE),0)-AG301</f>
        <v>5307.43</v>
      </c>
      <c r="AN301" s="8">
        <v>45453</v>
      </c>
      <c r="AO301" t="s">
        <v>47</v>
      </c>
      <c r="AP301" s="9">
        <v>0</v>
      </c>
      <c r="AQ301" s="3">
        <v>0</v>
      </c>
      <c r="AR301" s="3">
        <v>0</v>
      </c>
    </row>
    <row r="302" spans="1:44" x14ac:dyDescent="0.25">
      <c r="A302" s="1">
        <v>40002006</v>
      </c>
      <c r="B302" s="2">
        <v>45399</v>
      </c>
      <c r="C302" t="s">
        <v>325</v>
      </c>
      <c r="D302" t="s">
        <v>49</v>
      </c>
      <c r="E302" s="3">
        <v>305500</v>
      </c>
      <c r="F302" s="3">
        <v>288817.18</v>
      </c>
      <c r="G302" s="11">
        <v>61282.97</v>
      </c>
      <c r="H302" s="2">
        <v>45310</v>
      </c>
      <c r="I302" s="2">
        <v>45392</v>
      </c>
      <c r="J302">
        <v>13</v>
      </c>
      <c r="K302" s="2">
        <v>45717</v>
      </c>
      <c r="L302" s="2">
        <v>45717</v>
      </c>
      <c r="M302" t="str">
        <f t="shared" si="32"/>
        <v>No</v>
      </c>
      <c r="N302">
        <f t="shared" si="33"/>
        <v>9</v>
      </c>
      <c r="O302" s="11">
        <v>0</v>
      </c>
      <c r="P302" s="11">
        <f>SUMIF([1]Payoffs!A:A,[1]Distribution!A303,[1]Payoffs!AA:AA)</f>
        <v>0</v>
      </c>
      <c r="R302" s="5">
        <v>0.1145</v>
      </c>
      <c r="S302" s="5">
        <v>2.5000000000000001E-3</v>
      </c>
      <c r="T302" s="5">
        <v>2.5000000000000001E-3</v>
      </c>
      <c r="U302" s="6">
        <f t="shared" si="34"/>
        <v>0.1095</v>
      </c>
      <c r="V302" s="9">
        <v>185918.82</v>
      </c>
      <c r="W302" s="12">
        <f>SUMIF('[1]Commitment Draws'!A:A,[1]Distribution!A303,'[1]Commitment Draws'!G:G)</f>
        <v>58298.21</v>
      </c>
      <c r="X302" s="12">
        <f t="shared" si="35"/>
        <v>244217.03</v>
      </c>
      <c r="Y302" s="12">
        <v>1773.98</v>
      </c>
      <c r="Z302" s="12">
        <f t="shared" si="36"/>
        <v>1773.98</v>
      </c>
      <c r="AA302" s="7">
        <v>0</v>
      </c>
      <c r="AB302" s="11">
        <f>SUMIF('[1]Transaction Detail'!$D:$D,[1]Distribution!A303,'[1]Transaction Detail'!$H:$H)</f>
        <v>1773.98</v>
      </c>
      <c r="AC302" s="11">
        <f>SUMIF('[1]Transaction Detail'!$D:$D,[1]Distribution!A303,'[1]Transaction Detail'!$I:$I)</f>
        <v>0</v>
      </c>
      <c r="AD302" s="11">
        <f t="shared" si="37"/>
        <v>38.729999999999997</v>
      </c>
      <c r="AE302" s="11">
        <f t="shared" si="38"/>
        <v>38.729999999999997</v>
      </c>
      <c r="AF302" s="11">
        <f t="shared" si="39"/>
        <v>38.729999999999997</v>
      </c>
      <c r="AG302" s="11">
        <f>SUMIF('[1]Servicing Advances - Active'!A:A,[1]Distribution!A303,'[1]Servicing Advances - Active'!B:B)</f>
        <v>0</v>
      </c>
      <c r="AH302" s="2" t="str">
        <f>_xlfn.IFNA(VLOOKUP(A302,[1]Payoffs!A:AB,22,FALSE),"")</f>
        <v/>
      </c>
      <c r="AI302" s="11">
        <f>_xlfn.IFNA(VLOOKUP($A302,[1]Payoffs!$A:$AB,23,FALSE),0)</f>
        <v>0</v>
      </c>
      <c r="AJ302" s="11">
        <f>_xlfn.IFNA(VLOOKUP($A302,[1]Payoffs!$A:$AB,24,FALSE),0)</f>
        <v>0</v>
      </c>
      <c r="AK302" s="11">
        <f>ROUND(_xlfn.IFNA(VLOOKUP($A302,[1]Payoffs!$A:$AB,19,FALSE),0),2)</f>
        <v>0</v>
      </c>
      <c r="AL302" s="11">
        <v>0</v>
      </c>
      <c r="AM302" s="11">
        <f>IF(AB302&lt;&gt;0,Y302+AC302-AF302+O302-AE302+AI302+AJ302-AK302+P302+AL302,O302+AC302+AI302+AJ302-AK302+P302+AL302)+_xlfn.IFNA(VLOOKUP(A302,[1]Payoffs!A:AB,28,FALSE),0)-AG302</f>
        <v>1696.52</v>
      </c>
      <c r="AN302" s="8">
        <v>45453</v>
      </c>
      <c r="AO302" t="s">
        <v>47</v>
      </c>
      <c r="AP302" s="9">
        <v>0</v>
      </c>
      <c r="AQ302" s="3">
        <v>0</v>
      </c>
      <c r="AR302" s="3">
        <v>0</v>
      </c>
    </row>
    <row r="303" spans="1:44" x14ac:dyDescent="0.25">
      <c r="A303" s="1">
        <v>40002008</v>
      </c>
      <c r="B303" s="2">
        <v>45399</v>
      </c>
      <c r="C303" t="s">
        <v>326</v>
      </c>
      <c r="D303" t="s">
        <v>65</v>
      </c>
      <c r="E303" s="3">
        <v>331500</v>
      </c>
      <c r="F303" s="3">
        <v>95400</v>
      </c>
      <c r="G303" s="11">
        <v>48417</v>
      </c>
      <c r="H303" s="2">
        <v>45314</v>
      </c>
      <c r="I303" s="2">
        <v>45392</v>
      </c>
      <c r="J303">
        <v>13</v>
      </c>
      <c r="K303" s="2">
        <v>45717</v>
      </c>
      <c r="L303" s="2">
        <v>45717</v>
      </c>
      <c r="M303" t="str">
        <f t="shared" si="32"/>
        <v>No</v>
      </c>
      <c r="N303">
        <f t="shared" si="33"/>
        <v>9</v>
      </c>
      <c r="O303" s="11">
        <v>0</v>
      </c>
      <c r="P303" s="11">
        <f>SUMIF([1]Payoffs!A:A,[1]Distribution!A304,[1]Payoffs!AA:AA)</f>
        <v>0</v>
      </c>
      <c r="R303" s="5">
        <v>0.128</v>
      </c>
      <c r="S303" s="5">
        <v>2.5000000000000001E-3</v>
      </c>
      <c r="T303" s="5">
        <v>2.5000000000000001E-3</v>
      </c>
      <c r="U303" s="6">
        <f t="shared" si="34"/>
        <v>0.123</v>
      </c>
      <c r="V303" s="9">
        <v>283083</v>
      </c>
      <c r="W303" s="12">
        <f>SUMIF('[1]Commitment Draws'!A:A,[1]Distribution!A304,'[1]Commitment Draws'!G:G)</f>
        <v>0</v>
      </c>
      <c r="X303" s="12">
        <f t="shared" si="35"/>
        <v>283083</v>
      </c>
      <c r="Y303" s="12">
        <v>2982.26</v>
      </c>
      <c r="Z303" s="12">
        <f t="shared" si="36"/>
        <v>2982.26</v>
      </c>
      <c r="AA303" s="7">
        <v>0</v>
      </c>
      <c r="AB303" s="11">
        <f>SUMIF('[1]Transaction Detail'!$D:$D,[1]Distribution!A304,'[1]Transaction Detail'!$H:$H)</f>
        <v>2982.26</v>
      </c>
      <c r="AC303" s="11">
        <f>SUMIF('[1]Transaction Detail'!$D:$D,[1]Distribution!A304,'[1]Transaction Detail'!$I:$I)</f>
        <v>0</v>
      </c>
      <c r="AD303" s="11">
        <f t="shared" si="37"/>
        <v>58.25</v>
      </c>
      <c r="AE303" s="11">
        <f t="shared" si="38"/>
        <v>58.25</v>
      </c>
      <c r="AF303" s="11">
        <f t="shared" si="39"/>
        <v>58.25</v>
      </c>
      <c r="AG303" s="11">
        <f>SUMIF('[1]Servicing Advances - Active'!A:A,[1]Distribution!A304,'[1]Servicing Advances - Active'!B:B)</f>
        <v>0</v>
      </c>
      <c r="AH303" s="2" t="str">
        <f>_xlfn.IFNA(VLOOKUP(A303,[1]Payoffs!A:AB,22,FALSE),"")</f>
        <v/>
      </c>
      <c r="AI303" s="11">
        <f>_xlfn.IFNA(VLOOKUP($A303,[1]Payoffs!$A:$AB,23,FALSE),0)</f>
        <v>0</v>
      </c>
      <c r="AJ303" s="11">
        <f>_xlfn.IFNA(VLOOKUP($A303,[1]Payoffs!$A:$AB,24,FALSE),0)</f>
        <v>0</v>
      </c>
      <c r="AK303" s="11">
        <f>ROUND(_xlfn.IFNA(VLOOKUP($A303,[1]Payoffs!$A:$AB,19,FALSE),0),2)</f>
        <v>0</v>
      </c>
      <c r="AL303" s="11">
        <v>0</v>
      </c>
      <c r="AM303" s="11">
        <f>IF(AB303&lt;&gt;0,Y303+AC303-AF303+O303-AE303+AI303+AJ303-AK303+P303+AL303,O303+AC303+AI303+AJ303-AK303+P303+AL303)+_xlfn.IFNA(VLOOKUP(A303,[1]Payoffs!A:AB,28,FALSE),0)-AG303</f>
        <v>2865.76</v>
      </c>
      <c r="AN303" s="8">
        <v>45453</v>
      </c>
      <c r="AO303" t="s">
        <v>47</v>
      </c>
      <c r="AP303" s="9">
        <v>0</v>
      </c>
      <c r="AQ303" s="3">
        <v>0</v>
      </c>
      <c r="AR303" s="3">
        <v>0</v>
      </c>
    </row>
    <row r="304" spans="1:44" x14ac:dyDescent="0.25">
      <c r="A304" s="1">
        <v>40002196</v>
      </c>
      <c r="B304" s="2">
        <v>45399</v>
      </c>
      <c r="C304" t="s">
        <v>327</v>
      </c>
      <c r="D304" t="s">
        <v>49</v>
      </c>
      <c r="E304" s="3">
        <v>968150</v>
      </c>
      <c r="F304" s="3">
        <v>739000</v>
      </c>
      <c r="G304" s="11">
        <v>165425</v>
      </c>
      <c r="H304" s="2">
        <v>45315</v>
      </c>
      <c r="I304" s="2">
        <v>45361</v>
      </c>
      <c r="J304">
        <v>19</v>
      </c>
      <c r="K304" s="2">
        <v>45901</v>
      </c>
      <c r="L304" s="2">
        <v>45901</v>
      </c>
      <c r="M304" t="str">
        <f t="shared" si="32"/>
        <v>No</v>
      </c>
      <c r="N304">
        <f t="shared" si="33"/>
        <v>15</v>
      </c>
      <c r="O304" s="11">
        <v>0</v>
      </c>
      <c r="P304" s="11">
        <f>SUMIF([1]Payoffs!A:A,[1]Distribution!A305,[1]Payoffs!AA:AA)</f>
        <v>0</v>
      </c>
      <c r="R304" s="5">
        <v>0.11799999999999999</v>
      </c>
      <c r="S304" s="5">
        <v>2.5000000000000001E-3</v>
      </c>
      <c r="T304" s="5">
        <v>2.5000000000000001E-3</v>
      </c>
      <c r="U304" s="6">
        <f t="shared" si="34"/>
        <v>0.11299999999999999</v>
      </c>
      <c r="V304" s="9">
        <v>664400</v>
      </c>
      <c r="W304" s="12">
        <f>SUMIF('[1]Commitment Draws'!A:A,[1]Distribution!A305,'[1]Commitment Draws'!G:G)</f>
        <v>138325</v>
      </c>
      <c r="X304" s="12">
        <f t="shared" si="35"/>
        <v>802725</v>
      </c>
      <c r="Y304" s="12">
        <v>6342.9</v>
      </c>
      <c r="Z304" s="12">
        <f t="shared" si="36"/>
        <v>6342.9</v>
      </c>
      <c r="AA304" s="7">
        <v>0</v>
      </c>
      <c r="AB304" s="11">
        <f>SUMIF('[1]Transaction Detail'!$D:$D,[1]Distribution!A305,'[1]Transaction Detail'!$H:$H)</f>
        <v>6342.9</v>
      </c>
      <c r="AC304" s="11">
        <f>SUMIF('[1]Transaction Detail'!$D:$D,[1]Distribution!A305,'[1]Transaction Detail'!$I:$I)</f>
        <v>0</v>
      </c>
      <c r="AD304" s="11">
        <f t="shared" si="37"/>
        <v>134.38</v>
      </c>
      <c r="AE304" s="11">
        <f t="shared" si="38"/>
        <v>134.38</v>
      </c>
      <c r="AF304" s="11">
        <f t="shared" si="39"/>
        <v>134.38</v>
      </c>
      <c r="AG304" s="11">
        <f>SUMIF('[1]Servicing Advances - Active'!A:A,[1]Distribution!A305,'[1]Servicing Advances - Active'!B:B)</f>
        <v>0</v>
      </c>
      <c r="AH304" s="2" t="str">
        <f>_xlfn.IFNA(VLOOKUP(A304,[1]Payoffs!A:AB,22,FALSE),"")</f>
        <v/>
      </c>
      <c r="AI304" s="11">
        <f>_xlfn.IFNA(VLOOKUP($A304,[1]Payoffs!$A:$AB,23,FALSE),0)</f>
        <v>0</v>
      </c>
      <c r="AJ304" s="11">
        <f>_xlfn.IFNA(VLOOKUP($A304,[1]Payoffs!$A:$AB,24,FALSE),0)</f>
        <v>0</v>
      </c>
      <c r="AK304" s="11">
        <f>ROUND(_xlfn.IFNA(VLOOKUP($A304,[1]Payoffs!$A:$AB,19,FALSE),0),2)</f>
        <v>0</v>
      </c>
      <c r="AL304" s="11">
        <v>0</v>
      </c>
      <c r="AM304" s="11">
        <f>IF(AB304&lt;&gt;0,Y304+AC304-AF304+O304-AE304+AI304+AJ304-AK304+P304+AL304,O304+AC304+AI304+AJ304-AK304+P304+AL304)+_xlfn.IFNA(VLOOKUP(A304,[1]Payoffs!A:AB,28,FALSE),0)-AG304</f>
        <v>6074.1399999999994</v>
      </c>
      <c r="AN304" s="8">
        <v>45453</v>
      </c>
      <c r="AO304" t="s">
        <v>47</v>
      </c>
      <c r="AP304" s="9">
        <v>0</v>
      </c>
      <c r="AQ304" s="3">
        <v>0</v>
      </c>
      <c r="AR304" s="3">
        <v>0</v>
      </c>
    </row>
    <row r="305" spans="1:44" x14ac:dyDescent="0.25">
      <c r="A305" s="1">
        <v>40002406</v>
      </c>
      <c r="B305" s="2">
        <v>45399</v>
      </c>
      <c r="C305" t="s">
        <v>327</v>
      </c>
      <c r="D305" t="s">
        <v>49</v>
      </c>
      <c r="E305" s="3">
        <v>1012605</v>
      </c>
      <c r="F305" s="3">
        <v>770000</v>
      </c>
      <c r="G305" s="11">
        <v>221450</v>
      </c>
      <c r="H305" s="2">
        <v>45315</v>
      </c>
      <c r="I305" s="2">
        <v>45361</v>
      </c>
      <c r="J305">
        <v>19</v>
      </c>
      <c r="K305" s="2">
        <v>45901</v>
      </c>
      <c r="L305" s="2">
        <v>45901</v>
      </c>
      <c r="M305" t="str">
        <f t="shared" si="32"/>
        <v>No</v>
      </c>
      <c r="N305">
        <f t="shared" si="33"/>
        <v>15</v>
      </c>
      <c r="O305" s="11">
        <v>0</v>
      </c>
      <c r="P305" s="11">
        <f>SUMIF([1]Payoffs!A:A,[1]Distribution!A306,[1]Payoffs!AA:AA)</f>
        <v>0</v>
      </c>
      <c r="R305" s="5">
        <v>0.11550000000000001</v>
      </c>
      <c r="S305" s="5">
        <v>2.5000000000000001E-3</v>
      </c>
      <c r="T305" s="5">
        <v>2.5000000000000001E-3</v>
      </c>
      <c r="U305" s="6">
        <f t="shared" si="34"/>
        <v>0.1105</v>
      </c>
      <c r="V305" s="9">
        <v>457555</v>
      </c>
      <c r="W305" s="12">
        <f>SUMIF('[1]Commitment Draws'!A:A,[1]Distribution!A306,'[1]Commitment Draws'!G:G)</f>
        <v>333600</v>
      </c>
      <c r="X305" s="12">
        <f t="shared" si="35"/>
        <v>791155</v>
      </c>
      <c r="Y305" s="12">
        <v>4403.96</v>
      </c>
      <c r="Z305" s="12">
        <f t="shared" si="36"/>
        <v>4403.96</v>
      </c>
      <c r="AA305" s="7">
        <v>0</v>
      </c>
      <c r="AB305" s="11">
        <f>SUMIF('[1]Transaction Detail'!$D:$D,[1]Distribution!A306,'[1]Transaction Detail'!$H:$H)</f>
        <v>4403.96</v>
      </c>
      <c r="AC305" s="11">
        <f>SUMIF('[1]Transaction Detail'!$D:$D,[1]Distribution!A306,'[1]Transaction Detail'!$I:$I)</f>
        <v>0</v>
      </c>
      <c r="AD305" s="11">
        <f t="shared" si="37"/>
        <v>95.32</v>
      </c>
      <c r="AE305" s="11">
        <f t="shared" si="38"/>
        <v>95.32</v>
      </c>
      <c r="AF305" s="11">
        <f t="shared" si="39"/>
        <v>95.32</v>
      </c>
      <c r="AG305" s="11">
        <f>SUMIF('[1]Servicing Advances - Active'!A:A,[1]Distribution!A306,'[1]Servicing Advances - Active'!B:B)</f>
        <v>0</v>
      </c>
      <c r="AH305" s="2" t="str">
        <f>_xlfn.IFNA(VLOOKUP(A305,[1]Payoffs!A:AB,22,FALSE),"")</f>
        <v/>
      </c>
      <c r="AI305" s="11">
        <f>_xlfn.IFNA(VLOOKUP($A305,[1]Payoffs!$A:$AB,23,FALSE),0)</f>
        <v>0</v>
      </c>
      <c r="AJ305" s="11">
        <f>_xlfn.IFNA(VLOOKUP($A305,[1]Payoffs!$A:$AB,24,FALSE),0)</f>
        <v>0</v>
      </c>
      <c r="AK305" s="11">
        <f>ROUND(_xlfn.IFNA(VLOOKUP($A305,[1]Payoffs!$A:$AB,19,FALSE),0),2)</f>
        <v>0</v>
      </c>
      <c r="AL305" s="11">
        <v>0</v>
      </c>
      <c r="AM305" s="11">
        <f>IF(AB305&lt;&gt;0,Y305+AC305-AF305+O305-AE305+AI305+AJ305-AK305+P305+AL305,O305+AC305+AI305+AJ305-AK305+P305+AL305)+_xlfn.IFNA(VLOOKUP(A305,[1]Payoffs!A:AB,28,FALSE),0)-AG305</f>
        <v>4213.3200000000006</v>
      </c>
      <c r="AN305" s="8">
        <v>45453</v>
      </c>
      <c r="AO305" t="s">
        <v>47</v>
      </c>
      <c r="AP305" s="9">
        <v>0</v>
      </c>
      <c r="AQ305" s="3">
        <v>0</v>
      </c>
      <c r="AR305" s="3">
        <v>0</v>
      </c>
    </row>
    <row r="306" spans="1:44" x14ac:dyDescent="0.25">
      <c r="A306" s="1">
        <v>40001600</v>
      </c>
      <c r="B306" s="2">
        <v>45399</v>
      </c>
      <c r="C306" t="s">
        <v>328</v>
      </c>
      <c r="D306" t="s">
        <v>65</v>
      </c>
      <c r="E306" s="3">
        <v>537000</v>
      </c>
      <c r="F306" s="3">
        <v>112000</v>
      </c>
      <c r="G306" s="11">
        <v>6700</v>
      </c>
      <c r="H306" s="2">
        <v>45317</v>
      </c>
      <c r="I306" s="2">
        <v>45392</v>
      </c>
      <c r="J306">
        <v>13</v>
      </c>
      <c r="K306" s="2">
        <v>45717</v>
      </c>
      <c r="L306" s="2">
        <v>45717</v>
      </c>
      <c r="M306" t="str">
        <f t="shared" si="32"/>
        <v>No</v>
      </c>
      <c r="N306">
        <f t="shared" si="33"/>
        <v>9</v>
      </c>
      <c r="O306" s="11">
        <v>0</v>
      </c>
      <c r="P306" s="11">
        <f>SUMIF([1]Payoffs!A:A,[1]Distribution!A307,[1]Payoffs!AA:AA)</f>
        <v>0</v>
      </c>
      <c r="R306" s="5">
        <v>0.127</v>
      </c>
      <c r="S306" s="5">
        <v>2.5000000000000001E-3</v>
      </c>
      <c r="T306" s="5">
        <v>2.5000000000000001E-3</v>
      </c>
      <c r="U306" s="6">
        <f t="shared" si="34"/>
        <v>0.122</v>
      </c>
      <c r="V306" s="9">
        <v>530300</v>
      </c>
      <c r="W306" s="12">
        <f>SUMIF('[1]Commitment Draws'!A:A,[1]Distribution!A307,'[1]Commitment Draws'!G:G)</f>
        <v>0</v>
      </c>
      <c r="X306" s="12">
        <f t="shared" si="35"/>
        <v>530300</v>
      </c>
      <c r="Y306" s="12">
        <v>5535.29</v>
      </c>
      <c r="Z306" s="12">
        <f t="shared" si="36"/>
        <v>5535.29</v>
      </c>
      <c r="AA306" s="7">
        <v>0</v>
      </c>
      <c r="AB306" s="11">
        <f>SUMIF('[1]Transaction Detail'!$D:$D,[1]Distribution!A307,'[1]Transaction Detail'!$H:$H)</f>
        <v>5535.29</v>
      </c>
      <c r="AC306" s="11">
        <f>SUMIF('[1]Transaction Detail'!$D:$D,[1]Distribution!A307,'[1]Transaction Detail'!$I:$I)</f>
        <v>0</v>
      </c>
      <c r="AD306" s="11">
        <f t="shared" si="37"/>
        <v>108.96</v>
      </c>
      <c r="AE306" s="11">
        <f t="shared" si="38"/>
        <v>108.96</v>
      </c>
      <c r="AF306" s="11">
        <f t="shared" si="39"/>
        <v>108.96</v>
      </c>
      <c r="AG306" s="11">
        <f>SUMIF('[1]Servicing Advances - Active'!A:A,[1]Distribution!A307,'[1]Servicing Advances - Active'!B:B)</f>
        <v>0</v>
      </c>
      <c r="AH306" s="2" t="str">
        <f>_xlfn.IFNA(VLOOKUP(A306,[1]Payoffs!A:AB,22,FALSE),"")</f>
        <v/>
      </c>
      <c r="AI306" s="11">
        <f>_xlfn.IFNA(VLOOKUP($A306,[1]Payoffs!$A:$AB,23,FALSE),0)</f>
        <v>0</v>
      </c>
      <c r="AJ306" s="11">
        <f>_xlfn.IFNA(VLOOKUP($A306,[1]Payoffs!$A:$AB,24,FALSE),0)</f>
        <v>0</v>
      </c>
      <c r="AK306" s="11">
        <f>ROUND(_xlfn.IFNA(VLOOKUP($A306,[1]Payoffs!$A:$AB,19,FALSE),0),2)</f>
        <v>0</v>
      </c>
      <c r="AL306" s="11">
        <v>0</v>
      </c>
      <c r="AM306" s="11">
        <f>IF(AB306&lt;&gt;0,Y306+AC306-AF306+O306-AE306+AI306+AJ306-AK306+P306+AL306,O306+AC306+AI306+AJ306-AK306+P306+AL306)+_xlfn.IFNA(VLOOKUP(A306,[1]Payoffs!A:AB,28,FALSE),0)-AG306</f>
        <v>5317.37</v>
      </c>
      <c r="AN306" s="8">
        <v>45453</v>
      </c>
      <c r="AO306" t="s">
        <v>47</v>
      </c>
      <c r="AP306" s="9">
        <v>0</v>
      </c>
      <c r="AQ306" s="3">
        <v>0</v>
      </c>
      <c r="AR306" s="3">
        <v>0</v>
      </c>
    </row>
    <row r="307" spans="1:44" x14ac:dyDescent="0.25">
      <c r="A307" s="1">
        <v>132574</v>
      </c>
      <c r="B307" s="2">
        <v>45428</v>
      </c>
      <c r="C307" t="s">
        <v>331</v>
      </c>
      <c r="D307" t="s">
        <v>49</v>
      </c>
      <c r="E307" s="3">
        <v>339980</v>
      </c>
      <c r="F307" s="3">
        <v>332756</v>
      </c>
      <c r="G307" s="3">
        <v>295635.34999999998</v>
      </c>
      <c r="H307" s="2">
        <v>45222</v>
      </c>
      <c r="I307" s="2">
        <v>45270</v>
      </c>
      <c r="J307">
        <v>13</v>
      </c>
      <c r="K307" s="2">
        <v>45627</v>
      </c>
      <c r="L307" s="2">
        <v>45627</v>
      </c>
      <c r="M307" t="str">
        <f t="shared" si="32"/>
        <v>No</v>
      </c>
      <c r="N307">
        <f t="shared" si="33"/>
        <v>6</v>
      </c>
      <c r="O307" s="11">
        <v>0</v>
      </c>
      <c r="P307" s="11">
        <f>SUMIF([1]Payoffs!A:A,[1]Distribution!A308,[1]Payoffs!AA:AA)</f>
        <v>0</v>
      </c>
      <c r="R307" s="5">
        <v>0.10949999999999999</v>
      </c>
      <c r="S307" s="5">
        <v>2.5000000000000001E-3</v>
      </c>
      <c r="T307" s="5">
        <v>2.5000000000000001E-3</v>
      </c>
      <c r="U307" s="6">
        <f t="shared" si="34"/>
        <v>0.10449999999999998</v>
      </c>
      <c r="V307" s="9">
        <v>44344.65</v>
      </c>
      <c r="W307" s="12">
        <f>SUMIF('[1]Commitment Draws'!A:A,[1]Distribution!A308,'[1]Commitment Draws'!G:G)</f>
        <v>0</v>
      </c>
      <c r="X307" s="12">
        <f t="shared" si="35"/>
        <v>44344.65</v>
      </c>
      <c r="Y307" s="12">
        <v>404.64</v>
      </c>
      <c r="Z307" s="7">
        <f t="shared" si="36"/>
        <v>404.64</v>
      </c>
      <c r="AA307" s="7">
        <v>0</v>
      </c>
      <c r="AB307" s="11">
        <f>SUMIF('[1]Transaction Detail'!$D:$D,[1]Distribution!A308,'[1]Transaction Detail'!$H:$H)</f>
        <v>404.64</v>
      </c>
      <c r="AC307" s="11">
        <f>SUMIF('[1]Transaction Detail'!$D:$D,[1]Distribution!A308,'[1]Transaction Detail'!$I:$I)</f>
        <v>0</v>
      </c>
      <c r="AD307" s="11">
        <f t="shared" si="37"/>
        <v>9.24</v>
      </c>
      <c r="AE307" s="11">
        <f t="shared" si="38"/>
        <v>9.24</v>
      </c>
      <c r="AF307" s="11">
        <f t="shared" si="39"/>
        <v>9.24</v>
      </c>
      <c r="AG307" s="11">
        <f>SUMIF('[1]Servicing Advances - Active'!A:A,[1]Distribution!A308,'[1]Servicing Advances - Active'!B:B)</f>
        <v>0</v>
      </c>
      <c r="AH307" s="2" t="str">
        <f>_xlfn.IFNA(VLOOKUP(A307,[1]Payoffs!A:AB,22,FALSE),"")</f>
        <v/>
      </c>
      <c r="AI307" s="11">
        <f>_xlfn.IFNA(VLOOKUP($A307,[1]Payoffs!$A:$AB,23,FALSE),0)</f>
        <v>0</v>
      </c>
      <c r="AJ307" s="11">
        <f>_xlfn.IFNA(VLOOKUP($A307,[1]Payoffs!$A:$AB,24,FALSE),0)</f>
        <v>0</v>
      </c>
      <c r="AK307" s="11">
        <f>ROUND(_xlfn.IFNA(VLOOKUP($A307,[1]Payoffs!$A:$AB,19,FALSE),0),2)</f>
        <v>0</v>
      </c>
      <c r="AL307" s="11">
        <v>0</v>
      </c>
      <c r="AM307" s="11">
        <f>IF(AB307&lt;&gt;0,Y307+AC307-AF307+O307-AE307+AI307+AJ307-AK307+P307+AL307,O307+AC307+AI307+AJ307-AK307+P307+AL307)+_xlfn.IFNA(VLOOKUP(A307,[1]Payoffs!A:AB,28,FALSE),0)-AG307</f>
        <v>386.15999999999997</v>
      </c>
      <c r="AN307" s="8">
        <v>45453</v>
      </c>
      <c r="AO307" t="s">
        <v>47</v>
      </c>
      <c r="AP307" s="9">
        <v>0</v>
      </c>
      <c r="AQ307" s="3">
        <v>0</v>
      </c>
      <c r="AR307" s="3">
        <v>0</v>
      </c>
    </row>
    <row r="308" spans="1:44" x14ac:dyDescent="0.25">
      <c r="A308" s="1">
        <v>133411</v>
      </c>
      <c r="B308" s="2">
        <v>45428</v>
      </c>
      <c r="C308" t="s">
        <v>332</v>
      </c>
      <c r="D308" t="s">
        <v>71</v>
      </c>
      <c r="E308" s="3">
        <v>635950</v>
      </c>
      <c r="F308" s="3">
        <v>0</v>
      </c>
      <c r="G308" s="3">
        <v>0</v>
      </c>
      <c r="H308" s="2">
        <v>45225</v>
      </c>
      <c r="I308" s="2">
        <v>45270</v>
      </c>
      <c r="J308">
        <v>19</v>
      </c>
      <c r="K308" s="2">
        <v>45809</v>
      </c>
      <c r="L308" s="2">
        <v>45809</v>
      </c>
      <c r="M308" t="str">
        <f t="shared" si="32"/>
        <v>No</v>
      </c>
      <c r="N308">
        <f t="shared" si="33"/>
        <v>12</v>
      </c>
      <c r="O308" s="11">
        <v>0</v>
      </c>
      <c r="P308" s="11">
        <f>SUMIF([1]Payoffs!A:A,[1]Distribution!A309,[1]Payoffs!AA:AA)</f>
        <v>0</v>
      </c>
      <c r="R308" s="5">
        <v>0.105</v>
      </c>
      <c r="S308" s="5">
        <v>2.5000000000000001E-3</v>
      </c>
      <c r="T308" s="5">
        <v>2.5000000000000001E-3</v>
      </c>
      <c r="U308" s="6">
        <f t="shared" si="34"/>
        <v>9.9999999999999992E-2</v>
      </c>
      <c r="V308" s="9">
        <v>417795</v>
      </c>
      <c r="W308" s="12">
        <f>SUMIF('[1]Commitment Draws'!A:A,[1]Distribution!A309,'[1]Commitment Draws'!G:G)</f>
        <v>0</v>
      </c>
      <c r="X308" s="12">
        <f t="shared" si="35"/>
        <v>417795</v>
      </c>
      <c r="Y308" s="12">
        <v>3655.71</v>
      </c>
      <c r="Z308" s="7">
        <f t="shared" si="36"/>
        <v>3655.71</v>
      </c>
      <c r="AA308" s="7">
        <v>0</v>
      </c>
      <c r="AB308" s="11">
        <f>SUMIF('[1]Transaction Detail'!$D:$D,[1]Distribution!A309,'[1]Transaction Detail'!$H:$H)</f>
        <v>3655.71</v>
      </c>
      <c r="AC308" s="11">
        <f>SUMIF('[1]Transaction Detail'!$D:$D,[1]Distribution!A309,'[1]Transaction Detail'!$I:$I)</f>
        <v>0</v>
      </c>
      <c r="AD308" s="11">
        <f t="shared" si="37"/>
        <v>87.04</v>
      </c>
      <c r="AE308" s="11">
        <f t="shared" si="38"/>
        <v>87.04</v>
      </c>
      <c r="AF308" s="11">
        <f t="shared" si="39"/>
        <v>87.04</v>
      </c>
      <c r="AG308" s="11">
        <f>SUMIF('[1]Servicing Advances - Active'!A:A,[1]Distribution!A309,'[1]Servicing Advances - Active'!B:B)</f>
        <v>0</v>
      </c>
      <c r="AH308" s="2" t="str">
        <f>_xlfn.IFNA(VLOOKUP(A308,[1]Payoffs!A:AB,22,FALSE),"")</f>
        <v/>
      </c>
      <c r="AI308" s="11">
        <f>_xlfn.IFNA(VLOOKUP($A308,[1]Payoffs!$A:$AB,23,FALSE),0)</f>
        <v>0</v>
      </c>
      <c r="AJ308" s="11">
        <f>_xlfn.IFNA(VLOOKUP($A308,[1]Payoffs!$A:$AB,24,FALSE),0)</f>
        <v>0</v>
      </c>
      <c r="AK308" s="11">
        <f>ROUND(_xlfn.IFNA(VLOOKUP($A308,[1]Payoffs!$A:$AB,19,FALSE),0),2)</f>
        <v>0</v>
      </c>
      <c r="AL308" s="11">
        <v>0</v>
      </c>
      <c r="AM308" s="11">
        <f>IF(AB308&lt;&gt;0,Y308+AC308-AF308+O308-AE308+AI308+AJ308-AK308+P308+AL308,O308+AC308+AI308+AJ308-AK308+P308+AL308)+_xlfn.IFNA(VLOOKUP(A308,[1]Payoffs!A:AB,28,FALSE),0)-AG308</f>
        <v>3481.63</v>
      </c>
      <c r="AN308" s="8">
        <v>45453</v>
      </c>
      <c r="AO308" t="s">
        <v>47</v>
      </c>
      <c r="AP308" s="9">
        <v>0</v>
      </c>
      <c r="AQ308" s="3">
        <v>0</v>
      </c>
      <c r="AR308" s="3">
        <v>0</v>
      </c>
    </row>
    <row r="309" spans="1:44" x14ac:dyDescent="0.25">
      <c r="A309" s="1">
        <v>40001497</v>
      </c>
      <c r="B309" s="2">
        <v>45428</v>
      </c>
      <c r="C309" t="s">
        <v>333</v>
      </c>
      <c r="D309" t="s">
        <v>49</v>
      </c>
      <c r="E309" s="3">
        <v>392226</v>
      </c>
      <c r="F309" s="3">
        <v>356443</v>
      </c>
      <c r="G309" s="3">
        <v>176475.4</v>
      </c>
      <c r="H309" s="2">
        <v>45278</v>
      </c>
      <c r="I309" s="2">
        <v>45332</v>
      </c>
      <c r="J309">
        <v>13</v>
      </c>
      <c r="K309" s="2">
        <v>45689</v>
      </c>
      <c r="L309" s="2">
        <v>45689</v>
      </c>
      <c r="M309" t="str">
        <f t="shared" si="32"/>
        <v>No</v>
      </c>
      <c r="N309">
        <f t="shared" si="33"/>
        <v>8</v>
      </c>
      <c r="O309" s="11">
        <v>0</v>
      </c>
      <c r="P309" s="11">
        <f>SUMIF([1]Payoffs!A:A,[1]Distribution!A310,[1]Payoffs!AA:AA)</f>
        <v>0</v>
      </c>
      <c r="R309" s="5">
        <v>0.11699999999999999</v>
      </c>
      <c r="S309" s="5">
        <v>2.5000000000000001E-3</v>
      </c>
      <c r="T309" s="5">
        <v>2.5000000000000001E-3</v>
      </c>
      <c r="U309" s="6">
        <f t="shared" si="34"/>
        <v>0.11199999999999999</v>
      </c>
      <c r="V309" s="9">
        <v>35783</v>
      </c>
      <c r="W309" s="12">
        <f>SUMIF('[1]Commitment Draws'!A:A,[1]Distribution!A310,'[1]Commitment Draws'!G:G)</f>
        <v>179967.59999999998</v>
      </c>
      <c r="X309" s="12">
        <f t="shared" si="35"/>
        <v>215750.59999999998</v>
      </c>
      <c r="Y309" s="12">
        <v>348.89</v>
      </c>
      <c r="Z309" s="7">
        <f t="shared" si="36"/>
        <v>348.89</v>
      </c>
      <c r="AA309" s="7">
        <v>0</v>
      </c>
      <c r="AB309" s="11">
        <f>SUMIF('[1]Transaction Detail'!$D:$D,[1]Distribution!A310,'[1]Transaction Detail'!$H:$H)</f>
        <v>348.89</v>
      </c>
      <c r="AC309" s="11">
        <f>SUMIF('[1]Transaction Detail'!$D:$D,[1]Distribution!A310,'[1]Transaction Detail'!$I:$I)</f>
        <v>0</v>
      </c>
      <c r="AD309" s="11">
        <f t="shared" si="37"/>
        <v>7.45</v>
      </c>
      <c r="AE309" s="11">
        <f t="shared" si="38"/>
        <v>7.45</v>
      </c>
      <c r="AF309" s="11">
        <f t="shared" si="39"/>
        <v>7.45</v>
      </c>
      <c r="AG309" s="11">
        <f>SUMIF('[1]Servicing Advances - Active'!A:A,[1]Distribution!A310,'[1]Servicing Advances - Active'!B:B)</f>
        <v>0</v>
      </c>
      <c r="AH309" s="2" t="str">
        <f>_xlfn.IFNA(VLOOKUP(A309,[1]Payoffs!A:AB,22,FALSE),"")</f>
        <v/>
      </c>
      <c r="AI309" s="11">
        <f>_xlfn.IFNA(VLOOKUP($A309,[1]Payoffs!$A:$AB,23,FALSE),0)</f>
        <v>0</v>
      </c>
      <c r="AJ309" s="11">
        <f>_xlfn.IFNA(VLOOKUP($A309,[1]Payoffs!$A:$AB,24,FALSE),0)</f>
        <v>0</v>
      </c>
      <c r="AK309" s="11">
        <f>ROUND(_xlfn.IFNA(VLOOKUP($A309,[1]Payoffs!$A:$AB,19,FALSE),0),2)</f>
        <v>0</v>
      </c>
      <c r="AL309" s="11">
        <v>0</v>
      </c>
      <c r="AM309" s="11">
        <f>IF(AB309&lt;&gt;0,Y309+AC309-AF309+O309-AE309+AI309+AJ309-AK309+P309+AL309,O309+AC309+AI309+AJ309-AK309+P309+AL309)+_xlfn.IFNA(VLOOKUP(A309,[1]Payoffs!A:AB,28,FALSE),0)-AG309</f>
        <v>333.99</v>
      </c>
      <c r="AN309" s="8">
        <v>45453</v>
      </c>
      <c r="AO309" t="s">
        <v>47</v>
      </c>
      <c r="AP309" s="9">
        <v>0</v>
      </c>
      <c r="AQ309" s="3">
        <v>0</v>
      </c>
      <c r="AR309" s="3">
        <v>0</v>
      </c>
    </row>
    <row r="310" spans="1:44" x14ac:dyDescent="0.25">
      <c r="A310" s="1">
        <v>40001498</v>
      </c>
      <c r="B310" s="2">
        <v>45428</v>
      </c>
      <c r="C310" t="s">
        <v>333</v>
      </c>
      <c r="D310" t="s">
        <v>49</v>
      </c>
      <c r="E310" s="3">
        <v>304500</v>
      </c>
      <c r="F310" s="3">
        <v>289709</v>
      </c>
      <c r="G310" s="3">
        <v>126979.84</v>
      </c>
      <c r="H310" s="2">
        <v>45278</v>
      </c>
      <c r="I310" s="2">
        <v>45332</v>
      </c>
      <c r="J310">
        <v>13</v>
      </c>
      <c r="K310" s="2">
        <v>45689</v>
      </c>
      <c r="L310" s="2">
        <v>45689</v>
      </c>
      <c r="M310" t="str">
        <f t="shared" si="32"/>
        <v>No</v>
      </c>
      <c r="N310">
        <f t="shared" si="33"/>
        <v>8</v>
      </c>
      <c r="O310" s="11">
        <v>0</v>
      </c>
      <c r="P310" s="11">
        <f>SUMIF([1]Payoffs!A:A,[1]Distribution!A311,[1]Payoffs!AA:AA)</f>
        <v>0</v>
      </c>
      <c r="R310" s="5">
        <v>0.11699999999999999</v>
      </c>
      <c r="S310" s="5">
        <v>2.5000000000000001E-3</v>
      </c>
      <c r="T310" s="5">
        <v>2.5000000000000001E-3</v>
      </c>
      <c r="U310" s="6">
        <f t="shared" si="34"/>
        <v>0.11199999999999999</v>
      </c>
      <c r="V310" s="9">
        <v>14791</v>
      </c>
      <c r="W310" s="12">
        <f>SUMIF('[1]Commitment Draws'!A:A,[1]Distribution!A311,'[1]Commitment Draws'!G:G)</f>
        <v>162729.15999999997</v>
      </c>
      <c r="X310" s="12">
        <f t="shared" si="35"/>
        <v>177520.15999999997</v>
      </c>
      <c r="Y310" s="12">
        <v>144.21</v>
      </c>
      <c r="Z310" s="7">
        <f t="shared" si="36"/>
        <v>144.21</v>
      </c>
      <c r="AA310" s="7">
        <v>0</v>
      </c>
      <c r="AB310" s="11">
        <f>SUMIF('[1]Transaction Detail'!$D:$D,[1]Distribution!A311,'[1]Transaction Detail'!$H:$H)</f>
        <v>144.21</v>
      </c>
      <c r="AC310" s="11">
        <f>SUMIF('[1]Transaction Detail'!$D:$D,[1]Distribution!A311,'[1]Transaction Detail'!$I:$I)</f>
        <v>0</v>
      </c>
      <c r="AD310" s="11">
        <f t="shared" si="37"/>
        <v>3.08</v>
      </c>
      <c r="AE310" s="11">
        <f t="shared" si="38"/>
        <v>3.08</v>
      </c>
      <c r="AF310" s="11">
        <f t="shared" si="39"/>
        <v>3.08</v>
      </c>
      <c r="AG310" s="11">
        <f>SUMIF('[1]Servicing Advances - Active'!A:A,[1]Distribution!A311,'[1]Servicing Advances - Active'!B:B)</f>
        <v>0</v>
      </c>
      <c r="AH310" s="2" t="str">
        <f>_xlfn.IFNA(VLOOKUP(A310,[1]Payoffs!A:AB,22,FALSE),"")</f>
        <v/>
      </c>
      <c r="AI310" s="11">
        <f>_xlfn.IFNA(VLOOKUP($A310,[1]Payoffs!$A:$AB,23,FALSE),0)</f>
        <v>0</v>
      </c>
      <c r="AJ310" s="11">
        <f>_xlfn.IFNA(VLOOKUP($A310,[1]Payoffs!$A:$AB,24,FALSE),0)</f>
        <v>0</v>
      </c>
      <c r="AK310" s="11">
        <f>ROUND(_xlfn.IFNA(VLOOKUP($A310,[1]Payoffs!$A:$AB,19,FALSE),0),2)</f>
        <v>0</v>
      </c>
      <c r="AL310" s="11">
        <v>0</v>
      </c>
      <c r="AM310" s="11">
        <f>IF(AB310&lt;&gt;0,Y310+AC310-AF310+O310-AE310+AI310+AJ310-AK310+P310+AL310,O310+AC310+AI310+AJ310-AK310+P310+AL310)+_xlfn.IFNA(VLOOKUP(A310,[1]Payoffs!A:AB,28,FALSE),0)-AG310</f>
        <v>138.04999999999998</v>
      </c>
      <c r="AN310" s="8">
        <v>45453</v>
      </c>
      <c r="AO310" t="s">
        <v>47</v>
      </c>
      <c r="AP310" s="9">
        <v>0</v>
      </c>
      <c r="AQ310" s="3">
        <v>0</v>
      </c>
      <c r="AR310" s="3">
        <v>0</v>
      </c>
    </row>
    <row r="311" spans="1:44" x14ac:dyDescent="0.25">
      <c r="A311" s="1">
        <v>40000216</v>
      </c>
      <c r="B311" s="2">
        <v>45428</v>
      </c>
      <c r="C311" t="s">
        <v>152</v>
      </c>
      <c r="D311" t="s">
        <v>49</v>
      </c>
      <c r="E311" s="3">
        <v>284515</v>
      </c>
      <c r="F311" s="3">
        <v>274500</v>
      </c>
      <c r="G311" s="3">
        <v>81800</v>
      </c>
      <c r="H311" s="2">
        <v>45289</v>
      </c>
      <c r="I311" s="2">
        <v>45361</v>
      </c>
      <c r="J311">
        <v>13</v>
      </c>
      <c r="K311" s="2">
        <v>45689</v>
      </c>
      <c r="L311" s="2">
        <v>45689</v>
      </c>
      <c r="M311" t="str">
        <f t="shared" si="32"/>
        <v>No</v>
      </c>
      <c r="N311">
        <f t="shared" si="33"/>
        <v>8</v>
      </c>
      <c r="O311" s="11">
        <v>0</v>
      </c>
      <c r="P311" s="11">
        <f>SUMIF([1]Payoffs!A:A,[1]Distribution!A312,[1]Payoffs!AA:AA)</f>
        <v>0</v>
      </c>
      <c r="R311" s="5">
        <v>0.12050000000000001</v>
      </c>
      <c r="S311" s="5">
        <v>2.5000000000000001E-3</v>
      </c>
      <c r="T311" s="5">
        <v>2.5000000000000001E-3</v>
      </c>
      <c r="U311" s="6">
        <f t="shared" si="34"/>
        <v>0.11550000000000001</v>
      </c>
      <c r="V311" s="9">
        <v>202715</v>
      </c>
      <c r="W311" s="12">
        <f>SUMIF('[1]Commitment Draws'!A:A,[1]Distribution!A312,'[1]Commitment Draws'!G:G)</f>
        <v>0</v>
      </c>
      <c r="X311" s="12">
        <f t="shared" si="35"/>
        <v>202715</v>
      </c>
      <c r="Y311" s="12">
        <v>1777.59</v>
      </c>
      <c r="Z311" s="7">
        <f t="shared" si="36"/>
        <v>1777.59</v>
      </c>
      <c r="AA311" s="7">
        <v>0</v>
      </c>
      <c r="AB311" s="11">
        <f>SUMIF('[1]Transaction Detail'!$D:$D,[1]Distribution!A312,'[1]Transaction Detail'!$H:$H)</f>
        <v>1777.59</v>
      </c>
      <c r="AC311" s="11">
        <f>SUMIF('[1]Transaction Detail'!$D:$D,[1]Distribution!A312,'[1]Transaction Detail'!$I:$I)</f>
        <v>0</v>
      </c>
      <c r="AD311" s="11">
        <f t="shared" si="37"/>
        <v>36.880000000000003</v>
      </c>
      <c r="AE311" s="11">
        <f t="shared" si="38"/>
        <v>36.880000000000003</v>
      </c>
      <c r="AF311" s="11">
        <f t="shared" si="39"/>
        <v>36.880000000000003</v>
      </c>
      <c r="AG311" s="11">
        <f>SUMIF('[1]Servicing Advances - Active'!A:A,[1]Distribution!A312,'[1]Servicing Advances - Active'!B:B)</f>
        <v>0</v>
      </c>
      <c r="AH311" s="2" t="str">
        <f>_xlfn.IFNA(VLOOKUP(A311,[1]Payoffs!A:AB,22,FALSE),"")</f>
        <v/>
      </c>
      <c r="AI311" s="11">
        <f>_xlfn.IFNA(VLOOKUP($A311,[1]Payoffs!$A:$AB,23,FALSE),0)</f>
        <v>0</v>
      </c>
      <c r="AJ311" s="11">
        <f>_xlfn.IFNA(VLOOKUP($A311,[1]Payoffs!$A:$AB,24,FALSE),0)</f>
        <v>0</v>
      </c>
      <c r="AK311" s="11">
        <f>ROUND(_xlfn.IFNA(VLOOKUP($A311,[1]Payoffs!$A:$AB,19,FALSE),0),2)</f>
        <v>0</v>
      </c>
      <c r="AL311" s="11">
        <v>0</v>
      </c>
      <c r="AM311" s="11">
        <f>IF(AB311&lt;&gt;0,Y311+AC311-AF311+O311-AE311+AI311+AJ311-AK311+P311+AL311,O311+AC311+AI311+AJ311-AK311+P311+AL311)+_xlfn.IFNA(VLOOKUP(A311,[1]Payoffs!A:AB,28,FALSE),0)-AG311</f>
        <v>1703.8299999999997</v>
      </c>
      <c r="AN311" s="8">
        <v>45453</v>
      </c>
      <c r="AO311" t="s">
        <v>47</v>
      </c>
      <c r="AP311" s="9">
        <v>0</v>
      </c>
      <c r="AQ311" s="3">
        <v>0</v>
      </c>
      <c r="AR311" s="3">
        <v>0</v>
      </c>
    </row>
    <row r="312" spans="1:44" x14ac:dyDescent="0.25">
      <c r="A312" s="1">
        <v>40002364</v>
      </c>
      <c r="B312" s="2">
        <v>45428</v>
      </c>
      <c r="C312" t="s">
        <v>334</v>
      </c>
      <c r="D312" t="s">
        <v>49</v>
      </c>
      <c r="E312" s="3">
        <v>234302</v>
      </c>
      <c r="F312" s="3">
        <v>225650</v>
      </c>
      <c r="G312" s="3">
        <v>29750</v>
      </c>
      <c r="H312" s="2">
        <v>45322</v>
      </c>
      <c r="I312" s="2">
        <v>45361</v>
      </c>
      <c r="J312">
        <v>13</v>
      </c>
      <c r="K312" s="2">
        <v>45717</v>
      </c>
      <c r="L312" s="2">
        <v>45717</v>
      </c>
      <c r="M312" t="str">
        <f t="shared" si="32"/>
        <v>No</v>
      </c>
      <c r="N312">
        <f t="shared" si="33"/>
        <v>9</v>
      </c>
      <c r="O312" s="11">
        <v>0</v>
      </c>
      <c r="P312" s="11">
        <f>SUMIF([1]Payoffs!A:A,[1]Distribution!A313,[1]Payoffs!AA:AA)</f>
        <v>0</v>
      </c>
      <c r="R312" s="5">
        <v>0.11699999999999999</v>
      </c>
      <c r="S312" s="5">
        <v>2.5000000000000001E-3</v>
      </c>
      <c r="T312" s="5">
        <v>2.5000000000000001E-3</v>
      </c>
      <c r="U312" s="6">
        <f t="shared" si="34"/>
        <v>0.11199999999999999</v>
      </c>
      <c r="V312" s="9">
        <v>161927</v>
      </c>
      <c r="W312" s="12">
        <f>SUMIF('[1]Commitment Draws'!A:A,[1]Distribution!A313,'[1]Commitment Draws'!G:G)</f>
        <v>42625</v>
      </c>
      <c r="X312" s="12">
        <f t="shared" si="35"/>
        <v>204552</v>
      </c>
      <c r="Y312" s="12">
        <v>1025.99</v>
      </c>
      <c r="Z312" s="7">
        <f t="shared" si="36"/>
        <v>1025.99</v>
      </c>
      <c r="AA312" s="7">
        <v>0</v>
      </c>
      <c r="AB312" s="11">
        <f>SUMIF('[1]Transaction Detail'!$D:$D,[1]Distribution!A313,'[1]Transaction Detail'!$H:$H)</f>
        <v>1025.99</v>
      </c>
      <c r="AC312" s="11">
        <f>SUMIF('[1]Transaction Detail'!$D:$D,[1]Distribution!A313,'[1]Transaction Detail'!$I:$I)</f>
        <v>0</v>
      </c>
      <c r="AD312" s="11">
        <f t="shared" si="37"/>
        <v>21.92</v>
      </c>
      <c r="AE312" s="11">
        <f t="shared" si="38"/>
        <v>21.92</v>
      </c>
      <c r="AF312" s="11">
        <f t="shared" si="39"/>
        <v>21.92</v>
      </c>
      <c r="AG312" s="11">
        <f>SUMIF('[1]Servicing Advances - Active'!A:A,[1]Distribution!A313,'[1]Servicing Advances - Active'!B:B)</f>
        <v>0</v>
      </c>
      <c r="AH312" s="2" t="str">
        <f>_xlfn.IFNA(VLOOKUP(A312,[1]Payoffs!A:AB,22,FALSE),"")</f>
        <v/>
      </c>
      <c r="AI312" s="11">
        <f>_xlfn.IFNA(VLOOKUP($A312,[1]Payoffs!$A:$AB,23,FALSE),0)</f>
        <v>0</v>
      </c>
      <c r="AJ312" s="11">
        <f>_xlfn.IFNA(VLOOKUP($A312,[1]Payoffs!$A:$AB,24,FALSE),0)</f>
        <v>0</v>
      </c>
      <c r="AK312" s="11">
        <f>ROUND(_xlfn.IFNA(VLOOKUP($A312,[1]Payoffs!$A:$AB,19,FALSE),0),2)</f>
        <v>0</v>
      </c>
      <c r="AL312" s="11">
        <v>0</v>
      </c>
      <c r="AM312" s="11">
        <f>IF(AB312&lt;&gt;0,Y312+AC312-AF312+O312-AE312+AI312+AJ312-AK312+P312+AL312,O312+AC312+AI312+AJ312-AK312+P312+AL312)+_xlfn.IFNA(VLOOKUP(A312,[1]Payoffs!A:AB,28,FALSE),0)-AG312</f>
        <v>982.15000000000009</v>
      </c>
      <c r="AN312" s="8">
        <v>45453</v>
      </c>
      <c r="AO312" t="s">
        <v>47</v>
      </c>
      <c r="AP312" s="9">
        <v>0</v>
      </c>
      <c r="AQ312" s="3">
        <v>0</v>
      </c>
      <c r="AR312" s="3">
        <v>0</v>
      </c>
    </row>
    <row r="313" spans="1:44" x14ac:dyDescent="0.25">
      <c r="A313" s="1">
        <v>40002366</v>
      </c>
      <c r="B313" s="2">
        <v>45428</v>
      </c>
      <c r="C313" t="s">
        <v>334</v>
      </c>
      <c r="D313" t="s">
        <v>49</v>
      </c>
      <c r="E313" s="3">
        <v>234302</v>
      </c>
      <c r="F313" s="3">
        <v>225650</v>
      </c>
      <c r="G313" s="3">
        <v>115475</v>
      </c>
      <c r="H313" s="2">
        <v>45322</v>
      </c>
      <c r="I313" s="2">
        <v>45361</v>
      </c>
      <c r="J313">
        <v>13</v>
      </c>
      <c r="K313" s="2">
        <v>45717</v>
      </c>
      <c r="L313" s="2">
        <v>45717</v>
      </c>
      <c r="M313" t="str">
        <f t="shared" si="32"/>
        <v>No</v>
      </c>
      <c r="N313">
        <f t="shared" si="33"/>
        <v>9</v>
      </c>
      <c r="O313" s="11">
        <v>0</v>
      </c>
      <c r="P313" s="11">
        <f>SUMIF([1]Payoffs!A:A,[1]Distribution!A314,[1]Payoffs!AA:AA)</f>
        <v>0</v>
      </c>
      <c r="R313" s="5">
        <v>0.11699999999999999</v>
      </c>
      <c r="S313" s="5">
        <v>2.5000000000000001E-3</v>
      </c>
      <c r="T313" s="5">
        <v>2.5000000000000001E-3</v>
      </c>
      <c r="U313" s="6">
        <f t="shared" si="34"/>
        <v>0.11199999999999999</v>
      </c>
      <c r="V313" s="9">
        <v>57052</v>
      </c>
      <c r="W313" s="12">
        <f>SUMIF('[1]Commitment Draws'!A:A,[1]Distribution!A314,'[1]Commitment Draws'!G:G)</f>
        <v>61775</v>
      </c>
      <c r="X313" s="12">
        <f t="shared" si="35"/>
        <v>118827</v>
      </c>
      <c r="Y313" s="12">
        <v>448.42</v>
      </c>
      <c r="Z313" s="7">
        <f t="shared" si="36"/>
        <v>448.42</v>
      </c>
      <c r="AA313" s="7">
        <v>0</v>
      </c>
      <c r="AB313" s="11">
        <f>SUMIF('[1]Transaction Detail'!$D:$D,[1]Distribution!A314,'[1]Transaction Detail'!$H:$H)</f>
        <v>448.42</v>
      </c>
      <c r="AC313" s="11">
        <f>SUMIF('[1]Transaction Detail'!$D:$D,[1]Distribution!A314,'[1]Transaction Detail'!$I:$I)</f>
        <v>0</v>
      </c>
      <c r="AD313" s="11">
        <f t="shared" si="37"/>
        <v>9.58</v>
      </c>
      <c r="AE313" s="11">
        <f t="shared" si="38"/>
        <v>9.58</v>
      </c>
      <c r="AF313" s="11">
        <f t="shared" si="39"/>
        <v>9.58</v>
      </c>
      <c r="AG313" s="11">
        <f>SUMIF('[1]Servicing Advances - Active'!A:A,[1]Distribution!A314,'[1]Servicing Advances - Active'!B:B)</f>
        <v>0</v>
      </c>
      <c r="AH313" s="2" t="str">
        <f>_xlfn.IFNA(VLOOKUP(A313,[1]Payoffs!A:AB,22,FALSE),"")</f>
        <v/>
      </c>
      <c r="AI313" s="11">
        <f>_xlfn.IFNA(VLOOKUP($A313,[1]Payoffs!$A:$AB,23,FALSE),0)</f>
        <v>0</v>
      </c>
      <c r="AJ313" s="11">
        <f>_xlfn.IFNA(VLOOKUP($A313,[1]Payoffs!$A:$AB,24,FALSE),0)</f>
        <v>0</v>
      </c>
      <c r="AK313" s="11">
        <f>ROUND(_xlfn.IFNA(VLOOKUP($A313,[1]Payoffs!$A:$AB,19,FALSE),0),2)</f>
        <v>0</v>
      </c>
      <c r="AL313" s="11">
        <v>0</v>
      </c>
      <c r="AM313" s="11">
        <f>IF(AB313&lt;&gt;0,Y313+AC313-AF313+O313-AE313+AI313+AJ313-AK313+P313+AL313,O313+AC313+AI313+AJ313-AK313+P313+AL313)+_xlfn.IFNA(VLOOKUP(A313,[1]Payoffs!A:AB,28,FALSE),0)-AG313</f>
        <v>429.26000000000005</v>
      </c>
      <c r="AN313" s="8">
        <v>45453</v>
      </c>
      <c r="AO313" t="s">
        <v>47</v>
      </c>
      <c r="AP313" s="9">
        <v>0</v>
      </c>
      <c r="AQ313" s="3">
        <v>0</v>
      </c>
      <c r="AR313" s="3">
        <v>0</v>
      </c>
    </row>
    <row r="314" spans="1:44" x14ac:dyDescent="0.25">
      <c r="A314" s="1">
        <v>133734</v>
      </c>
      <c r="B314" s="2">
        <v>45428</v>
      </c>
      <c r="C314" t="s">
        <v>335</v>
      </c>
      <c r="D314" t="s">
        <v>49</v>
      </c>
      <c r="E314" s="3">
        <v>262500</v>
      </c>
      <c r="F314" s="3">
        <v>280323.56</v>
      </c>
      <c r="G314" s="3">
        <v>101877.5</v>
      </c>
      <c r="H314" s="2">
        <v>45245</v>
      </c>
      <c r="I314" s="2">
        <v>45422</v>
      </c>
      <c r="J314">
        <v>13</v>
      </c>
      <c r="K314" s="2">
        <v>45658</v>
      </c>
      <c r="L314" s="2">
        <v>45658</v>
      </c>
      <c r="M314" t="str">
        <f t="shared" si="32"/>
        <v>No</v>
      </c>
      <c r="N314">
        <f t="shared" si="33"/>
        <v>7</v>
      </c>
      <c r="O314" s="11">
        <v>0</v>
      </c>
      <c r="P314" s="11">
        <f>SUMIF([1]Payoffs!A:A,[1]Distribution!A315,[1]Payoffs!AA:AA)</f>
        <v>0</v>
      </c>
      <c r="R314" s="5">
        <v>0.11199999999999999</v>
      </c>
      <c r="S314" s="5">
        <v>2.5000000000000001E-3</v>
      </c>
      <c r="T314" s="5">
        <v>2.5000000000000001E-3</v>
      </c>
      <c r="U314" s="6">
        <f t="shared" si="34"/>
        <v>0.10699999999999998</v>
      </c>
      <c r="V314" s="9">
        <v>83162.100000000006</v>
      </c>
      <c r="W314" s="12">
        <f>SUMIF('[1]Commitment Draws'!A:A,[1]Distribution!A315,'[1]Commitment Draws'!G:G)</f>
        <v>77460.399999999994</v>
      </c>
      <c r="X314" s="12">
        <f t="shared" si="35"/>
        <v>160622.5</v>
      </c>
      <c r="Y314" s="12">
        <v>643.08000000000004</v>
      </c>
      <c r="Z314" s="7">
        <f t="shared" si="36"/>
        <v>643.08000000000004</v>
      </c>
      <c r="AA314" s="7">
        <v>0</v>
      </c>
      <c r="AB314" s="11">
        <f>SUMIF('[1]Transaction Detail'!$D:$D,[1]Distribution!A315,'[1]Transaction Detail'!$H:$H)</f>
        <v>643.08000000000004</v>
      </c>
      <c r="AC314" s="11">
        <f>SUMIF('[1]Transaction Detail'!$D:$D,[1]Distribution!A315,'[1]Transaction Detail'!$I:$I)</f>
        <v>0</v>
      </c>
      <c r="AD314" s="11">
        <f t="shared" si="37"/>
        <v>14.35</v>
      </c>
      <c r="AE314" s="11">
        <f t="shared" si="38"/>
        <v>14.35</v>
      </c>
      <c r="AF314" s="11">
        <f t="shared" si="39"/>
        <v>14.35</v>
      </c>
      <c r="AG314" s="11">
        <f>SUMIF('[1]Servicing Advances - Active'!A:A,[1]Distribution!A315,'[1]Servicing Advances - Active'!B:B)</f>
        <v>0</v>
      </c>
      <c r="AH314" s="2" t="str">
        <f>_xlfn.IFNA(VLOOKUP(A314,[1]Payoffs!A:AB,22,FALSE),"")</f>
        <v/>
      </c>
      <c r="AI314" s="11">
        <f>_xlfn.IFNA(VLOOKUP($A314,[1]Payoffs!$A:$AB,23,FALSE),0)</f>
        <v>0</v>
      </c>
      <c r="AJ314" s="11">
        <f>_xlfn.IFNA(VLOOKUP($A314,[1]Payoffs!$A:$AB,24,FALSE),0)</f>
        <v>0</v>
      </c>
      <c r="AK314" s="11">
        <f>ROUND(_xlfn.IFNA(VLOOKUP($A314,[1]Payoffs!$A:$AB,19,FALSE),0),2)</f>
        <v>0</v>
      </c>
      <c r="AL314" s="11">
        <v>0</v>
      </c>
      <c r="AM314" s="11">
        <f>IF(AB314&lt;&gt;0,Y314+AC314-AF314+O314-AE314+AI314+AJ314-AK314+P314+AL314,O314+AC314+AI314+AJ314-AK314+P314+AL314)+_xlfn.IFNA(VLOOKUP(A314,[1]Payoffs!A:AB,28,FALSE),0)-AG314</f>
        <v>614.38</v>
      </c>
      <c r="AN314" s="8">
        <v>45453</v>
      </c>
      <c r="AO314" t="s">
        <v>47</v>
      </c>
      <c r="AP314" s="9">
        <v>0</v>
      </c>
      <c r="AQ314" s="3">
        <v>0</v>
      </c>
      <c r="AR314" s="3">
        <v>0</v>
      </c>
    </row>
    <row r="315" spans="1:44" x14ac:dyDescent="0.25">
      <c r="A315" s="1">
        <v>40002455</v>
      </c>
      <c r="B315" s="2">
        <v>45428</v>
      </c>
      <c r="C315" t="s">
        <v>336</v>
      </c>
      <c r="D315" t="s">
        <v>65</v>
      </c>
      <c r="E315" s="3">
        <v>1400000</v>
      </c>
      <c r="F315" s="3">
        <v>700000</v>
      </c>
      <c r="G315" s="3">
        <v>700000</v>
      </c>
      <c r="H315" s="2">
        <v>45317</v>
      </c>
      <c r="I315" s="2">
        <v>45422</v>
      </c>
      <c r="J315">
        <v>13</v>
      </c>
      <c r="K315" s="2">
        <v>45717</v>
      </c>
      <c r="L315" s="2">
        <v>45717</v>
      </c>
      <c r="M315" t="str">
        <f t="shared" si="32"/>
        <v>No</v>
      </c>
      <c r="N315">
        <f t="shared" si="33"/>
        <v>9</v>
      </c>
      <c r="O315" s="11">
        <v>0</v>
      </c>
      <c r="P315" s="11">
        <f>SUMIF([1]Payoffs!A:A,[1]Distribution!A316,[1]Payoffs!AA:AA)</f>
        <v>0</v>
      </c>
      <c r="R315" s="5">
        <v>0.11849999999999999</v>
      </c>
      <c r="S315" s="5">
        <v>2.5000000000000001E-3</v>
      </c>
      <c r="T315" s="5">
        <v>2.5000000000000001E-3</v>
      </c>
      <c r="U315" s="6">
        <f t="shared" si="34"/>
        <v>0.11349999999999999</v>
      </c>
      <c r="V315" s="9">
        <v>700000</v>
      </c>
      <c r="W315" s="12">
        <f>SUMIF('[1]Commitment Draws'!A:A,[1]Distribution!A316,'[1]Commitment Draws'!G:G)</f>
        <v>0</v>
      </c>
      <c r="X315" s="12">
        <f t="shared" si="35"/>
        <v>700000</v>
      </c>
      <c r="Y315" s="12">
        <v>6912.5</v>
      </c>
      <c r="Z315" s="7">
        <f t="shared" si="36"/>
        <v>6912.5</v>
      </c>
      <c r="AA315" s="7">
        <v>0</v>
      </c>
      <c r="AB315" s="11">
        <f>SUMIF('[1]Transaction Detail'!$D:$D,[1]Distribution!A316,'[1]Transaction Detail'!$H:$H)</f>
        <v>6912.5</v>
      </c>
      <c r="AC315" s="11">
        <f>SUMIF('[1]Transaction Detail'!$D:$D,[1]Distribution!A316,'[1]Transaction Detail'!$I:$I)</f>
        <v>0</v>
      </c>
      <c r="AD315" s="11">
        <f t="shared" si="37"/>
        <v>145.83000000000001</v>
      </c>
      <c r="AE315" s="11">
        <f t="shared" si="38"/>
        <v>145.83000000000001</v>
      </c>
      <c r="AF315" s="11">
        <f t="shared" si="39"/>
        <v>145.83000000000001</v>
      </c>
      <c r="AG315" s="11">
        <f>SUMIF('[1]Servicing Advances - Active'!A:A,[1]Distribution!A316,'[1]Servicing Advances - Active'!B:B)</f>
        <v>0</v>
      </c>
      <c r="AH315" s="2" t="str">
        <f>_xlfn.IFNA(VLOOKUP(A315,[1]Payoffs!A:AB,22,FALSE),"")</f>
        <v/>
      </c>
      <c r="AI315" s="11">
        <f>_xlfn.IFNA(VLOOKUP($A315,[1]Payoffs!$A:$AB,23,FALSE),0)</f>
        <v>0</v>
      </c>
      <c r="AJ315" s="11">
        <f>_xlfn.IFNA(VLOOKUP($A315,[1]Payoffs!$A:$AB,24,FALSE),0)</f>
        <v>0</v>
      </c>
      <c r="AK315" s="11">
        <f>ROUND(_xlfn.IFNA(VLOOKUP($A315,[1]Payoffs!$A:$AB,19,FALSE),0),2)</f>
        <v>0</v>
      </c>
      <c r="AL315" s="11">
        <v>0</v>
      </c>
      <c r="AM315" s="11">
        <f>IF(AB315&lt;&gt;0,Y315+AC315-AF315+O315-AE315+AI315+AJ315-AK315+P315+AL315,O315+AC315+AI315+AJ315-AK315+P315+AL315)+_xlfn.IFNA(VLOOKUP(A315,[1]Payoffs!A:AB,28,FALSE),0)-AG315</f>
        <v>6620.84</v>
      </c>
      <c r="AN315" s="8">
        <v>45453</v>
      </c>
      <c r="AO315" t="s">
        <v>47</v>
      </c>
      <c r="AP315" s="9">
        <v>0</v>
      </c>
      <c r="AQ315" s="3">
        <v>0</v>
      </c>
      <c r="AR315" s="3">
        <v>0</v>
      </c>
    </row>
    <row r="316" spans="1:44" x14ac:dyDescent="0.25">
      <c r="A316" s="1">
        <v>40001942</v>
      </c>
      <c r="B316" s="2">
        <v>45428</v>
      </c>
      <c r="C316" t="s">
        <v>337</v>
      </c>
      <c r="D316" t="s">
        <v>49</v>
      </c>
      <c r="E316" s="3">
        <v>237300</v>
      </c>
      <c r="F316" s="3">
        <v>238568</v>
      </c>
      <c r="G316" s="3">
        <v>79188.759999999995</v>
      </c>
      <c r="H316" s="2">
        <v>45322</v>
      </c>
      <c r="I316" s="2">
        <v>45422</v>
      </c>
      <c r="J316">
        <v>13</v>
      </c>
      <c r="K316" s="2">
        <v>45717</v>
      </c>
      <c r="L316" s="2">
        <v>45717</v>
      </c>
      <c r="M316" t="str">
        <f t="shared" si="32"/>
        <v>No</v>
      </c>
      <c r="N316">
        <f t="shared" si="33"/>
        <v>9</v>
      </c>
      <c r="O316" s="11">
        <v>0</v>
      </c>
      <c r="P316" s="11">
        <f>SUMIF([1]Payoffs!A:A,[1]Distribution!A317,[1]Payoffs!AA:AA)</f>
        <v>0</v>
      </c>
      <c r="R316" s="5">
        <v>0.11699999999999999</v>
      </c>
      <c r="S316" s="5">
        <v>2.5000000000000001E-3</v>
      </c>
      <c r="T316" s="5">
        <v>2.5000000000000001E-3</v>
      </c>
      <c r="U316" s="6">
        <f t="shared" si="34"/>
        <v>0.11199999999999999</v>
      </c>
      <c r="V316" s="9">
        <v>100048.56</v>
      </c>
      <c r="W316" s="12">
        <f>SUMIF('[1]Commitment Draws'!A:A,[1]Distribution!A317,'[1]Commitment Draws'!G:G)</f>
        <v>58062.68</v>
      </c>
      <c r="X316" s="12">
        <f t="shared" si="35"/>
        <v>158111.24</v>
      </c>
      <c r="Y316" s="12">
        <v>682.67</v>
      </c>
      <c r="Z316" s="7">
        <f t="shared" si="36"/>
        <v>682.67</v>
      </c>
      <c r="AA316" s="7">
        <v>0</v>
      </c>
      <c r="AB316" s="11">
        <f>SUMIF('[1]Transaction Detail'!$D:$D,[1]Distribution!A317,'[1]Transaction Detail'!$H:$H)</f>
        <v>682.67</v>
      </c>
      <c r="AC316" s="11">
        <f>SUMIF('[1]Transaction Detail'!$D:$D,[1]Distribution!A317,'[1]Transaction Detail'!$I:$I)</f>
        <v>0</v>
      </c>
      <c r="AD316" s="11">
        <f t="shared" si="37"/>
        <v>14.59</v>
      </c>
      <c r="AE316" s="11">
        <f t="shared" si="38"/>
        <v>14.59</v>
      </c>
      <c r="AF316" s="11">
        <f t="shared" si="39"/>
        <v>14.59</v>
      </c>
      <c r="AG316" s="11">
        <f>SUMIF('[1]Servicing Advances - Active'!A:A,[1]Distribution!A317,'[1]Servicing Advances - Active'!B:B)</f>
        <v>0</v>
      </c>
      <c r="AH316" s="2" t="str">
        <f>_xlfn.IFNA(VLOOKUP(A316,[1]Payoffs!A:AB,22,FALSE),"")</f>
        <v/>
      </c>
      <c r="AI316" s="11">
        <f>_xlfn.IFNA(VLOOKUP($A316,[1]Payoffs!$A:$AB,23,FALSE),0)</f>
        <v>0</v>
      </c>
      <c r="AJ316" s="11">
        <f>_xlfn.IFNA(VLOOKUP($A316,[1]Payoffs!$A:$AB,24,FALSE),0)</f>
        <v>0</v>
      </c>
      <c r="AK316" s="11">
        <f>ROUND(_xlfn.IFNA(VLOOKUP($A316,[1]Payoffs!$A:$AB,19,FALSE),0),2)</f>
        <v>0</v>
      </c>
      <c r="AL316" s="11">
        <v>0</v>
      </c>
      <c r="AM316" s="11">
        <f>IF(AB316&lt;&gt;0,Y316+AC316-AF316+O316-AE316+AI316+AJ316-AK316+P316+AL316,O316+AC316+AI316+AJ316-AK316+P316+AL316)+_xlfn.IFNA(VLOOKUP(A316,[1]Payoffs!A:AB,28,FALSE),0)-AG316</f>
        <v>653.4899999999999</v>
      </c>
      <c r="AN316" s="8">
        <v>45453</v>
      </c>
      <c r="AO316" t="s">
        <v>47</v>
      </c>
      <c r="AP316" s="9">
        <v>0</v>
      </c>
      <c r="AQ316" s="3">
        <v>0</v>
      </c>
      <c r="AR316" s="3">
        <v>0</v>
      </c>
    </row>
    <row r="317" spans="1:44" x14ac:dyDescent="0.25">
      <c r="A317" s="1">
        <v>40001944</v>
      </c>
      <c r="B317" s="2">
        <v>45428</v>
      </c>
      <c r="C317" t="s">
        <v>337</v>
      </c>
      <c r="D317" t="s">
        <v>49</v>
      </c>
      <c r="E317" s="3">
        <v>237300</v>
      </c>
      <c r="F317" s="3">
        <v>238568</v>
      </c>
      <c r="G317" s="3">
        <v>46684.75</v>
      </c>
      <c r="H317" s="2">
        <v>45322</v>
      </c>
      <c r="I317" s="2">
        <v>45422</v>
      </c>
      <c r="J317">
        <v>13</v>
      </c>
      <c r="K317" s="2">
        <v>45717</v>
      </c>
      <c r="L317" s="2">
        <v>45717</v>
      </c>
      <c r="M317" t="str">
        <f t="shared" si="32"/>
        <v>No</v>
      </c>
      <c r="N317">
        <f t="shared" si="33"/>
        <v>9</v>
      </c>
      <c r="O317" s="11">
        <v>0</v>
      </c>
      <c r="P317" s="11">
        <f>SUMIF([1]Payoffs!A:A,[1]Distribution!A318,[1]Payoffs!AA:AA)</f>
        <v>0</v>
      </c>
      <c r="R317" s="5">
        <v>0.11699999999999999</v>
      </c>
      <c r="S317" s="5">
        <v>2.5000000000000001E-3</v>
      </c>
      <c r="T317" s="5">
        <v>2.5000000000000001E-3</v>
      </c>
      <c r="U317" s="6">
        <f t="shared" si="34"/>
        <v>0.11199999999999999</v>
      </c>
      <c r="V317" s="9">
        <v>190615.25</v>
      </c>
      <c r="W317" s="12">
        <f>SUMIF('[1]Commitment Draws'!A:A,[1]Distribution!A318,'[1]Commitment Draws'!G:G)</f>
        <v>0</v>
      </c>
      <c r="X317" s="12">
        <f t="shared" si="35"/>
        <v>190615.25</v>
      </c>
      <c r="Y317" s="12">
        <v>1487.61</v>
      </c>
      <c r="Z317" s="7">
        <f t="shared" si="36"/>
        <v>1487.61</v>
      </c>
      <c r="AA317" s="7">
        <v>0</v>
      </c>
      <c r="AB317" s="11">
        <f>SUMIF('[1]Transaction Detail'!$D:$D,[1]Distribution!A318,'[1]Transaction Detail'!$H:$H)</f>
        <v>1487.61</v>
      </c>
      <c r="AC317" s="11">
        <f>SUMIF('[1]Transaction Detail'!$D:$D,[1]Distribution!A318,'[1]Transaction Detail'!$I:$I)</f>
        <v>0</v>
      </c>
      <c r="AD317" s="11">
        <f t="shared" si="37"/>
        <v>31.79</v>
      </c>
      <c r="AE317" s="11">
        <f t="shared" si="38"/>
        <v>31.79</v>
      </c>
      <c r="AF317" s="11">
        <f t="shared" si="39"/>
        <v>31.79</v>
      </c>
      <c r="AG317" s="11">
        <f>SUMIF('[1]Servicing Advances - Active'!A:A,[1]Distribution!A318,'[1]Servicing Advances - Active'!B:B)</f>
        <v>0</v>
      </c>
      <c r="AH317" s="2" t="str">
        <f>_xlfn.IFNA(VLOOKUP(A317,[1]Payoffs!A:AB,22,FALSE),"")</f>
        <v/>
      </c>
      <c r="AI317" s="11">
        <f>_xlfn.IFNA(VLOOKUP($A317,[1]Payoffs!$A:$AB,23,FALSE),0)</f>
        <v>0</v>
      </c>
      <c r="AJ317" s="11">
        <f>_xlfn.IFNA(VLOOKUP($A317,[1]Payoffs!$A:$AB,24,FALSE),0)</f>
        <v>0</v>
      </c>
      <c r="AK317" s="11">
        <f>ROUND(_xlfn.IFNA(VLOOKUP($A317,[1]Payoffs!$A:$AB,19,FALSE),0),2)</f>
        <v>0</v>
      </c>
      <c r="AL317" s="11">
        <v>0</v>
      </c>
      <c r="AM317" s="11">
        <f>IF(AB317&lt;&gt;0,Y317+AC317-AF317+O317-AE317+AI317+AJ317-AK317+P317+AL317,O317+AC317+AI317+AJ317-AK317+P317+AL317)+_xlfn.IFNA(VLOOKUP(A317,[1]Payoffs!A:AB,28,FALSE),0)-AG317</f>
        <v>1424.03</v>
      </c>
      <c r="AN317" s="8">
        <v>45453</v>
      </c>
      <c r="AO317" t="s">
        <v>47</v>
      </c>
      <c r="AP317" s="9">
        <v>0</v>
      </c>
      <c r="AQ317" s="3">
        <v>0</v>
      </c>
      <c r="AR317" s="3">
        <v>0</v>
      </c>
    </row>
    <row r="318" spans="1:44" x14ac:dyDescent="0.25">
      <c r="A318" s="1">
        <v>40002221</v>
      </c>
      <c r="B318" s="2">
        <v>45428</v>
      </c>
      <c r="C318" t="s">
        <v>338</v>
      </c>
      <c r="D318" t="s">
        <v>49</v>
      </c>
      <c r="E318" s="3">
        <v>472073</v>
      </c>
      <c r="F318" s="3">
        <v>403380</v>
      </c>
      <c r="G318" s="3">
        <v>46682</v>
      </c>
      <c r="H318" s="2">
        <v>45320</v>
      </c>
      <c r="I318" s="2">
        <v>45422</v>
      </c>
      <c r="J318">
        <v>13</v>
      </c>
      <c r="K318" s="2">
        <v>45717</v>
      </c>
      <c r="L318" s="2">
        <v>45717</v>
      </c>
      <c r="M318" t="str">
        <f t="shared" si="32"/>
        <v>No</v>
      </c>
      <c r="N318">
        <f t="shared" si="33"/>
        <v>9</v>
      </c>
      <c r="O318" s="11">
        <v>0</v>
      </c>
      <c r="P318" s="11">
        <f>SUMIF([1]Payoffs!A:A,[1]Distribution!A319,[1]Payoffs!AA:AA)</f>
        <v>0</v>
      </c>
      <c r="R318" s="5">
        <v>0.11449999999999999</v>
      </c>
      <c r="S318" s="5">
        <v>2.5000000000000001E-3</v>
      </c>
      <c r="T318" s="5">
        <v>2.5000000000000001E-3</v>
      </c>
      <c r="U318" s="6">
        <f t="shared" si="34"/>
        <v>0.10949999999999999</v>
      </c>
      <c r="V318" s="9">
        <v>406141</v>
      </c>
      <c r="W318" s="12">
        <f>SUMIF('[1]Commitment Draws'!A:A,[1]Distribution!A319,'[1]Commitment Draws'!G:G)</f>
        <v>19250</v>
      </c>
      <c r="X318" s="12">
        <f t="shared" si="35"/>
        <v>425391</v>
      </c>
      <c r="Y318" s="12">
        <v>2895.96</v>
      </c>
      <c r="Z318" s="7">
        <f t="shared" si="36"/>
        <v>2895.96</v>
      </c>
      <c r="AA318" s="7">
        <v>0</v>
      </c>
      <c r="AB318" s="11">
        <f>SUMIF('[1]Transaction Detail'!$D:$D,[1]Distribution!A319,'[1]Transaction Detail'!$H:$H)</f>
        <v>2895.96</v>
      </c>
      <c r="AC318" s="11">
        <f>SUMIF('[1]Transaction Detail'!$D:$D,[1]Distribution!A319,'[1]Transaction Detail'!$I:$I)</f>
        <v>0</v>
      </c>
      <c r="AD318" s="11">
        <f t="shared" si="37"/>
        <v>63.23</v>
      </c>
      <c r="AE318" s="11">
        <f t="shared" si="38"/>
        <v>63.23</v>
      </c>
      <c r="AF318" s="11">
        <f t="shared" si="39"/>
        <v>63.23</v>
      </c>
      <c r="AG318" s="11">
        <f>SUMIF('[1]Servicing Advances - Active'!A:A,[1]Distribution!A319,'[1]Servicing Advances - Active'!B:B)</f>
        <v>0</v>
      </c>
      <c r="AH318" s="2" t="str">
        <f>_xlfn.IFNA(VLOOKUP(A318,[1]Payoffs!A:AB,22,FALSE),"")</f>
        <v/>
      </c>
      <c r="AI318" s="11">
        <f>_xlfn.IFNA(VLOOKUP($A318,[1]Payoffs!$A:$AB,23,FALSE),0)</f>
        <v>0</v>
      </c>
      <c r="AJ318" s="11">
        <f>_xlfn.IFNA(VLOOKUP($A318,[1]Payoffs!$A:$AB,24,FALSE),0)</f>
        <v>0</v>
      </c>
      <c r="AK318" s="11">
        <f>ROUND(_xlfn.IFNA(VLOOKUP($A318,[1]Payoffs!$A:$AB,19,FALSE),0),2)</f>
        <v>0</v>
      </c>
      <c r="AL318" s="11">
        <v>0</v>
      </c>
      <c r="AM318" s="11">
        <f>IF(AB318&lt;&gt;0,Y318+AC318-AF318+O318-AE318+AI318+AJ318-AK318+P318+AL318,O318+AC318+AI318+AJ318-AK318+P318+AL318)+_xlfn.IFNA(VLOOKUP(A318,[1]Payoffs!A:AB,28,FALSE),0)-AG318</f>
        <v>2769.5</v>
      </c>
      <c r="AN318" s="8">
        <v>45453</v>
      </c>
      <c r="AO318" t="s">
        <v>47</v>
      </c>
      <c r="AP318" s="9">
        <v>0</v>
      </c>
      <c r="AQ318" s="3">
        <v>0</v>
      </c>
      <c r="AR318" s="3">
        <v>0</v>
      </c>
    </row>
    <row r="319" spans="1:44" x14ac:dyDescent="0.25">
      <c r="A319" s="1">
        <v>40002222</v>
      </c>
      <c r="B319" s="2">
        <v>45428</v>
      </c>
      <c r="C319" t="s">
        <v>339</v>
      </c>
      <c r="D319" t="s">
        <v>49</v>
      </c>
      <c r="E319" s="3">
        <v>119889</v>
      </c>
      <c r="F319" s="3">
        <v>100015</v>
      </c>
      <c r="G319" s="3">
        <v>2250</v>
      </c>
      <c r="H319" s="2">
        <v>45321</v>
      </c>
      <c r="I319" s="2">
        <v>45422</v>
      </c>
      <c r="J319">
        <v>13</v>
      </c>
      <c r="K319" s="2">
        <v>45717</v>
      </c>
      <c r="L319" s="2">
        <v>45717</v>
      </c>
      <c r="M319" t="str">
        <f t="shared" si="32"/>
        <v>No</v>
      </c>
      <c r="N319">
        <f t="shared" si="33"/>
        <v>9</v>
      </c>
      <c r="O319" s="11">
        <v>0</v>
      </c>
      <c r="P319" s="11">
        <f>SUMIF([1]Payoffs!A:A,[1]Distribution!A320,[1]Payoffs!AA:AA)</f>
        <v>0</v>
      </c>
      <c r="R319" s="5">
        <v>0.11449999999999999</v>
      </c>
      <c r="S319" s="5">
        <v>2.5000000000000001E-3</v>
      </c>
      <c r="T319" s="5">
        <v>2.5000000000000001E-3</v>
      </c>
      <c r="U319" s="6">
        <f t="shared" si="34"/>
        <v>0.10949999999999999</v>
      </c>
      <c r="V319" s="9">
        <v>117639</v>
      </c>
      <c r="W319" s="12">
        <f>SUMIF('[1]Commitment Draws'!A:A,[1]Distribution!A320,'[1]Commitment Draws'!G:G)</f>
        <v>0</v>
      </c>
      <c r="X319" s="12">
        <f t="shared" si="35"/>
        <v>117639</v>
      </c>
      <c r="Y319" s="12">
        <v>1028.8399999999999</v>
      </c>
      <c r="Z319" s="7">
        <f t="shared" si="36"/>
        <v>1028.8399999999999</v>
      </c>
      <c r="AA319" s="7">
        <v>0</v>
      </c>
      <c r="AB319" s="11">
        <f>SUMIF('[1]Transaction Detail'!$D:$D,[1]Distribution!A320,'[1]Transaction Detail'!$H:$H)</f>
        <v>1028.8399999999999</v>
      </c>
      <c r="AC319" s="11">
        <f>SUMIF('[1]Transaction Detail'!$D:$D,[1]Distribution!A320,'[1]Transaction Detail'!$I:$I)</f>
        <v>0</v>
      </c>
      <c r="AD319" s="11">
        <f t="shared" si="37"/>
        <v>22.46</v>
      </c>
      <c r="AE319" s="11">
        <f t="shared" si="38"/>
        <v>22.46</v>
      </c>
      <c r="AF319" s="11">
        <f t="shared" si="39"/>
        <v>22.46</v>
      </c>
      <c r="AG319" s="11">
        <f>SUMIF('[1]Servicing Advances - Active'!A:A,[1]Distribution!A320,'[1]Servicing Advances - Active'!B:B)</f>
        <v>0</v>
      </c>
      <c r="AH319" s="2" t="str">
        <f>_xlfn.IFNA(VLOOKUP(A319,[1]Payoffs!A:AB,22,FALSE),"")</f>
        <v/>
      </c>
      <c r="AI319" s="11">
        <f>_xlfn.IFNA(VLOOKUP($A319,[1]Payoffs!$A:$AB,23,FALSE),0)</f>
        <v>0</v>
      </c>
      <c r="AJ319" s="11">
        <f>_xlfn.IFNA(VLOOKUP($A319,[1]Payoffs!$A:$AB,24,FALSE),0)</f>
        <v>0</v>
      </c>
      <c r="AK319" s="11">
        <f>ROUND(_xlfn.IFNA(VLOOKUP($A319,[1]Payoffs!$A:$AB,19,FALSE),0),2)</f>
        <v>0</v>
      </c>
      <c r="AL319" s="11">
        <v>0</v>
      </c>
      <c r="AM319" s="11">
        <f>IF(AB319&lt;&gt;0,Y319+AC319-AF319+O319-AE319+AI319+AJ319-AK319+P319+AL319,O319+AC319+AI319+AJ319-AK319+P319+AL319)+_xlfn.IFNA(VLOOKUP(A319,[1]Payoffs!A:AB,28,FALSE),0)-AG319</f>
        <v>983.91999999999985</v>
      </c>
      <c r="AN319" s="8">
        <v>45453</v>
      </c>
      <c r="AO319" t="s">
        <v>47</v>
      </c>
      <c r="AP319" s="9">
        <v>0</v>
      </c>
      <c r="AQ319" s="3">
        <v>0</v>
      </c>
      <c r="AR319" s="3">
        <v>0</v>
      </c>
    </row>
    <row r="320" spans="1:44" x14ac:dyDescent="0.25">
      <c r="A320" s="1">
        <v>40002369</v>
      </c>
      <c r="B320" s="2">
        <v>45428</v>
      </c>
      <c r="C320" t="s">
        <v>334</v>
      </c>
      <c r="D320" t="s">
        <v>49</v>
      </c>
      <c r="E320" s="3">
        <v>234302</v>
      </c>
      <c r="F320" s="3">
        <v>225650</v>
      </c>
      <c r="G320" s="3">
        <v>197150</v>
      </c>
      <c r="H320" s="2">
        <v>45322</v>
      </c>
      <c r="I320" s="2">
        <v>45422</v>
      </c>
      <c r="J320">
        <v>13</v>
      </c>
      <c r="K320" s="2">
        <v>45717</v>
      </c>
      <c r="L320" s="2">
        <v>45717</v>
      </c>
      <c r="M320" t="str">
        <f t="shared" si="32"/>
        <v>No</v>
      </c>
      <c r="N320">
        <f t="shared" si="33"/>
        <v>9</v>
      </c>
      <c r="O320" s="11">
        <v>0</v>
      </c>
      <c r="P320" s="11">
        <f>SUMIF([1]Payoffs!A:A,[1]Distribution!A321,[1]Payoffs!AA:AA)</f>
        <v>0</v>
      </c>
      <c r="R320" s="5">
        <v>0.11699999999999999</v>
      </c>
      <c r="S320" s="5">
        <v>2.5000000000000001E-3</v>
      </c>
      <c r="T320" s="5">
        <v>2.5000000000000001E-3</v>
      </c>
      <c r="U320" s="6">
        <f t="shared" si="34"/>
        <v>0.11199999999999999</v>
      </c>
      <c r="V320" s="9">
        <v>8652</v>
      </c>
      <c r="W320" s="12">
        <f>SUMIF('[1]Commitment Draws'!A:A,[1]Distribution!A321,'[1]Commitment Draws'!G:G)</f>
        <v>28500</v>
      </c>
      <c r="X320" s="12">
        <f t="shared" si="35"/>
        <v>37152</v>
      </c>
      <c r="Y320" s="12">
        <v>84.35</v>
      </c>
      <c r="Z320" s="7">
        <f t="shared" si="36"/>
        <v>84.35</v>
      </c>
      <c r="AA320" s="7">
        <v>0</v>
      </c>
      <c r="AB320" s="11">
        <f>SUMIF('[1]Transaction Detail'!$D:$D,[1]Distribution!A321,'[1]Transaction Detail'!$H:$H)</f>
        <v>84.35</v>
      </c>
      <c r="AC320" s="11">
        <f>SUMIF('[1]Transaction Detail'!$D:$D,[1]Distribution!A321,'[1]Transaction Detail'!$I:$I)</f>
        <v>0</v>
      </c>
      <c r="AD320" s="11">
        <f t="shared" si="37"/>
        <v>1.8</v>
      </c>
      <c r="AE320" s="11">
        <f t="shared" si="38"/>
        <v>1.8</v>
      </c>
      <c r="AF320" s="11">
        <f t="shared" si="39"/>
        <v>1.8</v>
      </c>
      <c r="AG320" s="11">
        <f>SUMIF('[1]Servicing Advances - Active'!A:A,[1]Distribution!A321,'[1]Servicing Advances - Active'!B:B)</f>
        <v>0</v>
      </c>
      <c r="AH320" s="2" t="str">
        <f>_xlfn.IFNA(VLOOKUP(A320,[1]Payoffs!A:AB,22,FALSE),"")</f>
        <v/>
      </c>
      <c r="AI320" s="11">
        <f>_xlfn.IFNA(VLOOKUP($A320,[1]Payoffs!$A:$AB,23,FALSE),0)</f>
        <v>0</v>
      </c>
      <c r="AJ320" s="11">
        <f>_xlfn.IFNA(VLOOKUP($A320,[1]Payoffs!$A:$AB,24,FALSE),0)</f>
        <v>0</v>
      </c>
      <c r="AK320" s="11">
        <f>ROUND(_xlfn.IFNA(VLOOKUP($A320,[1]Payoffs!$A:$AB,19,FALSE),0),2)</f>
        <v>0</v>
      </c>
      <c r="AL320" s="11">
        <v>0</v>
      </c>
      <c r="AM320" s="11">
        <f>IF(AB320&lt;&gt;0,Y320+AC320-AF320+O320-AE320+AI320+AJ320-AK320+P320+AL320,O320+AC320+AI320+AJ320-AK320+P320+AL320)+_xlfn.IFNA(VLOOKUP(A320,[1]Payoffs!A:AB,28,FALSE),0)-AG320</f>
        <v>80.75</v>
      </c>
      <c r="AN320" s="8">
        <v>45453</v>
      </c>
      <c r="AO320" t="s">
        <v>47</v>
      </c>
      <c r="AP320" s="9">
        <v>0</v>
      </c>
      <c r="AQ320" s="3">
        <v>0</v>
      </c>
      <c r="AR320" s="3">
        <v>0</v>
      </c>
    </row>
    <row r="321" spans="1:44" x14ac:dyDescent="0.25">
      <c r="A321" s="1">
        <v>40002417</v>
      </c>
      <c r="B321" s="2">
        <v>45428</v>
      </c>
      <c r="C321" t="s">
        <v>340</v>
      </c>
      <c r="D321" t="s">
        <v>65</v>
      </c>
      <c r="E321" s="3">
        <v>145350</v>
      </c>
      <c r="F321" s="3">
        <v>61500</v>
      </c>
      <c r="G321" s="3">
        <v>32800</v>
      </c>
      <c r="H321" s="2">
        <v>45322</v>
      </c>
      <c r="I321" s="2">
        <v>45422</v>
      </c>
      <c r="J321">
        <v>13</v>
      </c>
      <c r="K321" s="2">
        <v>45717</v>
      </c>
      <c r="L321" s="2">
        <v>45717</v>
      </c>
      <c r="M321" t="str">
        <f t="shared" si="32"/>
        <v>No</v>
      </c>
      <c r="N321">
        <f t="shared" si="33"/>
        <v>9</v>
      </c>
      <c r="O321" s="11">
        <v>0</v>
      </c>
      <c r="P321" s="11">
        <f>SUMIF([1]Payoffs!A:A,[1]Distribution!A322,[1]Payoffs!AA:AA)</f>
        <v>0</v>
      </c>
      <c r="R321" s="5">
        <v>9.7500000000000003E-2</v>
      </c>
      <c r="S321" s="5">
        <v>2.5000000000000001E-3</v>
      </c>
      <c r="T321" s="5">
        <v>2.5000000000000001E-3</v>
      </c>
      <c r="U321" s="6">
        <f t="shared" si="34"/>
        <v>9.2499999999999999E-2</v>
      </c>
      <c r="V321" s="9">
        <v>83850</v>
      </c>
      <c r="W321" s="12">
        <f>SUMIF('[1]Commitment Draws'!A:A,[1]Distribution!A322,'[1]Commitment Draws'!G:G)</f>
        <v>28700</v>
      </c>
      <c r="X321" s="12">
        <f t="shared" si="35"/>
        <v>112550</v>
      </c>
      <c r="Y321" s="12">
        <v>681.28</v>
      </c>
      <c r="Z321" s="7">
        <f t="shared" si="36"/>
        <v>681.28</v>
      </c>
      <c r="AA321" s="7">
        <v>0</v>
      </c>
      <c r="AB321" s="11">
        <f>SUMIF('[1]Transaction Detail'!$D:$D,[1]Distribution!A322,'[1]Transaction Detail'!$H:$H)</f>
        <v>681.28</v>
      </c>
      <c r="AC321" s="11">
        <f>SUMIF('[1]Transaction Detail'!$D:$D,[1]Distribution!A322,'[1]Transaction Detail'!$I:$I)</f>
        <v>0</v>
      </c>
      <c r="AD321" s="11">
        <f t="shared" si="37"/>
        <v>17.47</v>
      </c>
      <c r="AE321" s="11">
        <f t="shared" si="38"/>
        <v>17.47</v>
      </c>
      <c r="AF321" s="11">
        <f t="shared" si="39"/>
        <v>17.47</v>
      </c>
      <c r="AG321" s="11">
        <f>SUMIF('[1]Servicing Advances - Active'!A:A,[1]Distribution!A322,'[1]Servicing Advances - Active'!B:B)</f>
        <v>0</v>
      </c>
      <c r="AH321" s="2" t="str">
        <f>_xlfn.IFNA(VLOOKUP(A321,[1]Payoffs!A:AB,22,FALSE),"")</f>
        <v/>
      </c>
      <c r="AI321" s="11">
        <f>_xlfn.IFNA(VLOOKUP($A321,[1]Payoffs!$A:$AB,23,FALSE),0)</f>
        <v>0</v>
      </c>
      <c r="AJ321" s="11">
        <f>_xlfn.IFNA(VLOOKUP($A321,[1]Payoffs!$A:$AB,24,FALSE),0)</f>
        <v>0</v>
      </c>
      <c r="AK321" s="11">
        <f>ROUND(_xlfn.IFNA(VLOOKUP($A321,[1]Payoffs!$A:$AB,19,FALSE),0),2)</f>
        <v>0</v>
      </c>
      <c r="AL321" s="11">
        <v>0</v>
      </c>
      <c r="AM321" s="11">
        <f>IF(AB321&lt;&gt;0,Y321+AC321-AF321+O321-AE321+AI321+AJ321-AK321+P321+AL321,O321+AC321+AI321+AJ321-AK321+P321+AL321)+_xlfn.IFNA(VLOOKUP(A321,[1]Payoffs!A:AB,28,FALSE),0)-AG321</f>
        <v>646.33999999999992</v>
      </c>
      <c r="AN321" s="8">
        <v>45453</v>
      </c>
      <c r="AO321" t="s">
        <v>47</v>
      </c>
      <c r="AP321" s="9">
        <v>0</v>
      </c>
      <c r="AQ321" s="3">
        <v>0</v>
      </c>
      <c r="AR321" s="3">
        <v>0</v>
      </c>
    </row>
    <row r="322" spans="1:44" x14ac:dyDescent="0.25">
      <c r="A322" s="1">
        <v>40002418</v>
      </c>
      <c r="B322" s="2">
        <v>45428</v>
      </c>
      <c r="C322" t="s">
        <v>341</v>
      </c>
      <c r="D322" t="s">
        <v>65</v>
      </c>
      <c r="E322" s="3">
        <v>126750</v>
      </c>
      <c r="F322" s="3">
        <v>60000</v>
      </c>
      <c r="G322" s="3">
        <v>9350</v>
      </c>
      <c r="H322" s="2">
        <v>45324</v>
      </c>
      <c r="I322" s="2">
        <v>45422</v>
      </c>
      <c r="J322">
        <v>13</v>
      </c>
      <c r="K322" s="2">
        <v>45748</v>
      </c>
      <c r="L322" s="2">
        <v>45748</v>
      </c>
      <c r="M322" t="str">
        <f t="shared" ref="M322:M356" si="40">IF(K322 &gt;L322,"Yes","No")</f>
        <v>No</v>
      </c>
      <c r="N322">
        <f t="shared" ref="N322:N356" si="41">IFERROR(DATEDIF(AN322,(K322+9),"M"),0)</f>
        <v>10</v>
      </c>
      <c r="O322" s="11">
        <v>0</v>
      </c>
      <c r="P322" s="11">
        <f>SUMIF([1]Payoffs!A:A,[1]Distribution!A323,[1]Payoffs!AA:AA)</f>
        <v>0</v>
      </c>
      <c r="R322" s="5">
        <v>9.5500000000000002E-2</v>
      </c>
      <c r="S322" s="5">
        <v>2.5000000000000001E-3</v>
      </c>
      <c r="T322" s="5">
        <v>2.5000000000000001E-3</v>
      </c>
      <c r="U322" s="6">
        <f t="shared" ref="U322:U356" si="42">R322-S322-T322</f>
        <v>9.0499999999999997E-2</v>
      </c>
      <c r="V322" s="9">
        <v>117400</v>
      </c>
      <c r="W322" s="12">
        <f>SUMIF('[1]Commitment Draws'!A:A,[1]Distribution!A323,'[1]Commitment Draws'!G:G)</f>
        <v>0</v>
      </c>
      <c r="X322" s="12">
        <f t="shared" ref="X322:X356" si="43">V322+W322-AC322-AI322</f>
        <v>117400</v>
      </c>
      <c r="Y322" s="12">
        <v>934.31</v>
      </c>
      <c r="Z322" s="7">
        <f t="shared" ref="Z322:Z356" si="44">Y322</f>
        <v>934.31</v>
      </c>
      <c r="AA322" s="7">
        <v>0</v>
      </c>
      <c r="AB322" s="11">
        <f>SUMIF('[1]Transaction Detail'!$D:$D,[1]Distribution!A323,'[1]Transaction Detail'!$H:$H)</f>
        <v>934.31</v>
      </c>
      <c r="AC322" s="11">
        <f>SUMIF('[1]Transaction Detail'!$D:$D,[1]Distribution!A323,'[1]Transaction Detail'!$I:$I)</f>
        <v>0</v>
      </c>
      <c r="AD322" s="11">
        <f t="shared" ref="AD322:AD356" si="45">ROUND(AB322*S322/R322,2)</f>
        <v>24.46</v>
      </c>
      <c r="AE322" s="11">
        <f t="shared" ref="AE322:AE356" si="46">ROUND(IF(AB322&lt;&gt;0,(Y322*T322/R322),0),2)</f>
        <v>24.46</v>
      </c>
      <c r="AF322" s="11">
        <f t="shared" ref="AF322:AF356" si="47">ROUND(IF(AB322&lt;&gt;0,Y322*S322/R322),2)</f>
        <v>24.46</v>
      </c>
      <c r="AG322" s="11">
        <f>SUMIF('[1]Servicing Advances - Active'!A:A,[1]Distribution!A323,'[1]Servicing Advances - Active'!B:B)</f>
        <v>0</v>
      </c>
      <c r="AH322" s="2" t="str">
        <f>_xlfn.IFNA(VLOOKUP(A322,[1]Payoffs!A:AB,22,FALSE),"")</f>
        <v/>
      </c>
      <c r="AI322" s="11">
        <f>_xlfn.IFNA(VLOOKUP($A322,[1]Payoffs!$A:$AB,23,FALSE),0)</f>
        <v>0</v>
      </c>
      <c r="AJ322" s="11">
        <f>_xlfn.IFNA(VLOOKUP($A322,[1]Payoffs!$A:$AB,24,FALSE),0)</f>
        <v>0</v>
      </c>
      <c r="AK322" s="11">
        <f>ROUND(_xlfn.IFNA(VLOOKUP($A322,[1]Payoffs!$A:$AB,19,FALSE),0),2)</f>
        <v>0</v>
      </c>
      <c r="AL322" s="11">
        <v>0</v>
      </c>
      <c r="AM322" s="11">
        <f>IF(AB322&lt;&gt;0,Y322+AC322-AF322+O322-AE322+AI322+AJ322-AK322+P322+AL322,O322+AC322+AI322+AJ322-AK322+P322+AL322)+_xlfn.IFNA(VLOOKUP(A322,[1]Payoffs!A:AB,28,FALSE),0)-AG322</f>
        <v>885.38999999999987</v>
      </c>
      <c r="AN322" s="8">
        <v>45453</v>
      </c>
      <c r="AO322" t="s">
        <v>47</v>
      </c>
      <c r="AP322" s="9">
        <v>0</v>
      </c>
      <c r="AQ322" s="3">
        <v>0</v>
      </c>
      <c r="AR322" s="3">
        <v>0</v>
      </c>
    </row>
    <row r="323" spans="1:44" x14ac:dyDescent="0.25">
      <c r="A323" s="1">
        <v>40002431</v>
      </c>
      <c r="B323" s="2">
        <v>45428</v>
      </c>
      <c r="C323" t="s">
        <v>98</v>
      </c>
      <c r="D323" t="s">
        <v>65</v>
      </c>
      <c r="E323" s="3">
        <v>170100</v>
      </c>
      <c r="F323" s="3">
        <v>44100</v>
      </c>
      <c r="G323" s="3">
        <v>28600</v>
      </c>
      <c r="H323" s="2">
        <v>45322</v>
      </c>
      <c r="I323" s="2">
        <v>45422</v>
      </c>
      <c r="J323">
        <v>13</v>
      </c>
      <c r="K323" s="2">
        <v>45717</v>
      </c>
      <c r="L323" s="2">
        <v>45717</v>
      </c>
      <c r="M323" t="str">
        <f t="shared" si="40"/>
        <v>No</v>
      </c>
      <c r="N323">
        <f t="shared" si="41"/>
        <v>9</v>
      </c>
      <c r="O323" s="11">
        <v>0</v>
      </c>
      <c r="P323" s="11">
        <f>SUMIF([1]Payoffs!A:A,[1]Distribution!A324,[1]Payoffs!AA:AA)</f>
        <v>0</v>
      </c>
      <c r="R323" s="5">
        <v>9.3000000000000013E-2</v>
      </c>
      <c r="S323" s="5">
        <v>2.5000000000000001E-3</v>
      </c>
      <c r="T323" s="5">
        <v>2.5000000000000001E-3</v>
      </c>
      <c r="U323" s="6">
        <f t="shared" si="42"/>
        <v>8.8000000000000009E-2</v>
      </c>
      <c r="V323" s="9">
        <v>141500</v>
      </c>
      <c r="W323" s="12">
        <f>SUMIF('[1]Commitment Draws'!A:A,[1]Distribution!A324,'[1]Commitment Draws'!G:G)</f>
        <v>0</v>
      </c>
      <c r="X323" s="12">
        <f t="shared" si="43"/>
        <v>141500</v>
      </c>
      <c r="Y323" s="12">
        <v>1096.6199999999999</v>
      </c>
      <c r="Z323" s="7">
        <f t="shared" si="44"/>
        <v>1096.6199999999999</v>
      </c>
      <c r="AA323" s="7">
        <v>0</v>
      </c>
      <c r="AB323" s="11">
        <f>SUMIF('[1]Transaction Detail'!$D:$D,[1]Distribution!A324,'[1]Transaction Detail'!$H:$H)</f>
        <v>1096.6199999999999</v>
      </c>
      <c r="AC323" s="11">
        <f>SUMIF('[1]Transaction Detail'!$D:$D,[1]Distribution!A324,'[1]Transaction Detail'!$I:$I)</f>
        <v>0</v>
      </c>
      <c r="AD323" s="11">
        <f t="shared" si="45"/>
        <v>29.48</v>
      </c>
      <c r="AE323" s="11">
        <f t="shared" si="46"/>
        <v>29.48</v>
      </c>
      <c r="AF323" s="11">
        <f t="shared" si="47"/>
        <v>29.48</v>
      </c>
      <c r="AG323" s="11">
        <f>SUMIF('[1]Servicing Advances - Active'!A:A,[1]Distribution!A324,'[1]Servicing Advances - Active'!B:B)</f>
        <v>0</v>
      </c>
      <c r="AH323" s="2" t="str">
        <f>_xlfn.IFNA(VLOOKUP(A323,[1]Payoffs!A:AB,22,FALSE),"")</f>
        <v/>
      </c>
      <c r="AI323" s="11">
        <f>_xlfn.IFNA(VLOOKUP($A323,[1]Payoffs!$A:$AB,23,FALSE),0)</f>
        <v>0</v>
      </c>
      <c r="AJ323" s="11">
        <f>_xlfn.IFNA(VLOOKUP($A323,[1]Payoffs!$A:$AB,24,FALSE),0)</f>
        <v>0</v>
      </c>
      <c r="AK323" s="11">
        <f>ROUND(_xlfn.IFNA(VLOOKUP($A323,[1]Payoffs!$A:$AB,19,FALSE),0),2)</f>
        <v>0</v>
      </c>
      <c r="AL323" s="11">
        <v>0</v>
      </c>
      <c r="AM323" s="11">
        <f>IF(AB323&lt;&gt;0,Y323+AC323-AF323+O323-AE323+AI323+AJ323-AK323+P323+AL323,O323+AC323+AI323+AJ323-AK323+P323+AL323)+_xlfn.IFNA(VLOOKUP(A323,[1]Payoffs!A:AB,28,FALSE),0)-AG323</f>
        <v>1037.6599999999999</v>
      </c>
      <c r="AN323" s="8">
        <v>45453</v>
      </c>
      <c r="AO323" t="s">
        <v>47</v>
      </c>
      <c r="AP323" s="9">
        <v>0</v>
      </c>
      <c r="AQ323" s="3">
        <v>0</v>
      </c>
      <c r="AR323" s="3">
        <v>0</v>
      </c>
    </row>
    <row r="324" spans="1:44" x14ac:dyDescent="0.25">
      <c r="A324" s="1">
        <v>40002441</v>
      </c>
      <c r="B324" s="2">
        <v>45428</v>
      </c>
      <c r="C324" t="s">
        <v>342</v>
      </c>
      <c r="D324" t="s">
        <v>49</v>
      </c>
      <c r="E324" s="3">
        <v>324800</v>
      </c>
      <c r="F324" s="3">
        <v>317117.81</v>
      </c>
      <c r="G324" s="3">
        <v>1075.08</v>
      </c>
      <c r="H324" s="2">
        <v>45324</v>
      </c>
      <c r="I324" s="2">
        <v>45422</v>
      </c>
      <c r="J324">
        <v>13</v>
      </c>
      <c r="K324" s="2">
        <v>45748</v>
      </c>
      <c r="L324" s="2">
        <v>45748</v>
      </c>
      <c r="M324" t="str">
        <f t="shared" si="40"/>
        <v>No</v>
      </c>
      <c r="N324">
        <f t="shared" si="41"/>
        <v>10</v>
      </c>
      <c r="O324" s="11">
        <v>0</v>
      </c>
      <c r="P324" s="11">
        <f>SUMIF([1]Payoffs!A:A,[1]Distribution!A325,[1]Payoffs!AA:AA)</f>
        <v>0</v>
      </c>
      <c r="R324" s="5">
        <v>0.11199999999999999</v>
      </c>
      <c r="S324" s="5">
        <v>2.5000000000000001E-3</v>
      </c>
      <c r="T324" s="5">
        <v>2.5000000000000001E-3</v>
      </c>
      <c r="U324" s="6">
        <f t="shared" si="42"/>
        <v>0.10699999999999998</v>
      </c>
      <c r="V324" s="9">
        <v>170701.44</v>
      </c>
      <c r="W324" s="12">
        <f>SUMIF('[1]Commitment Draws'!A:A,[1]Distribution!A325,'[1]Commitment Draws'!G:G)</f>
        <v>153023.48000000001</v>
      </c>
      <c r="X324" s="12">
        <f t="shared" si="43"/>
        <v>323724.92000000004</v>
      </c>
      <c r="Y324" s="12">
        <v>1401.32</v>
      </c>
      <c r="Z324" s="7">
        <f t="shared" si="44"/>
        <v>1401.32</v>
      </c>
      <c r="AA324" s="7">
        <v>0</v>
      </c>
      <c r="AB324" s="11">
        <f>SUMIF('[1]Transaction Detail'!$D:$D,[1]Distribution!A325,'[1]Transaction Detail'!$H:$H)</f>
        <v>1401.32</v>
      </c>
      <c r="AC324" s="11">
        <f>SUMIF('[1]Transaction Detail'!$D:$D,[1]Distribution!A325,'[1]Transaction Detail'!$I:$I)</f>
        <v>0</v>
      </c>
      <c r="AD324" s="11">
        <f t="shared" si="45"/>
        <v>31.28</v>
      </c>
      <c r="AE324" s="11">
        <f t="shared" si="46"/>
        <v>31.28</v>
      </c>
      <c r="AF324" s="11">
        <f t="shared" si="47"/>
        <v>31.28</v>
      </c>
      <c r="AG324" s="11">
        <f>SUMIF('[1]Servicing Advances - Active'!A:A,[1]Distribution!A325,'[1]Servicing Advances - Active'!B:B)</f>
        <v>0</v>
      </c>
      <c r="AH324" s="2" t="str">
        <f>_xlfn.IFNA(VLOOKUP(A324,[1]Payoffs!A:AB,22,FALSE),"")</f>
        <v/>
      </c>
      <c r="AI324" s="11">
        <f>_xlfn.IFNA(VLOOKUP($A324,[1]Payoffs!$A:$AB,23,FALSE),0)</f>
        <v>0</v>
      </c>
      <c r="AJ324" s="11">
        <f>_xlfn.IFNA(VLOOKUP($A324,[1]Payoffs!$A:$AB,24,FALSE),0)</f>
        <v>0</v>
      </c>
      <c r="AK324" s="11">
        <f>ROUND(_xlfn.IFNA(VLOOKUP($A324,[1]Payoffs!$A:$AB,19,FALSE),0),2)</f>
        <v>0</v>
      </c>
      <c r="AL324" s="11">
        <v>0</v>
      </c>
      <c r="AM324" s="11">
        <f>IF(AB324&lt;&gt;0,Y324+AC324-AF324+O324-AE324+AI324+AJ324-AK324+P324+AL324,O324+AC324+AI324+AJ324-AK324+P324+AL324)+_xlfn.IFNA(VLOOKUP(A324,[1]Payoffs!A:AB,28,FALSE),0)-AG324</f>
        <v>1338.76</v>
      </c>
      <c r="AN324" s="8">
        <v>45453</v>
      </c>
      <c r="AO324" t="s">
        <v>47</v>
      </c>
      <c r="AP324" s="9">
        <v>0</v>
      </c>
      <c r="AQ324" s="3">
        <v>0</v>
      </c>
      <c r="AR324" s="3">
        <v>0</v>
      </c>
    </row>
    <row r="325" spans="1:44" x14ac:dyDescent="0.25">
      <c r="A325" s="1">
        <v>40002442</v>
      </c>
      <c r="B325" s="2">
        <v>45428</v>
      </c>
      <c r="C325" t="s">
        <v>343</v>
      </c>
      <c r="D325" t="s">
        <v>49</v>
      </c>
      <c r="E325" s="3">
        <v>216850</v>
      </c>
      <c r="F325" s="3">
        <v>220118</v>
      </c>
      <c r="G325" s="3">
        <v>4</v>
      </c>
      <c r="H325" s="2">
        <v>45331</v>
      </c>
      <c r="I325" s="2">
        <v>45392</v>
      </c>
      <c r="J325">
        <v>13</v>
      </c>
      <c r="K325" s="2">
        <v>45748</v>
      </c>
      <c r="L325" s="2">
        <v>45748</v>
      </c>
      <c r="M325" t="str">
        <f t="shared" si="40"/>
        <v>No</v>
      </c>
      <c r="N325">
        <f t="shared" si="41"/>
        <v>10</v>
      </c>
      <c r="O325" s="11">
        <v>0</v>
      </c>
      <c r="P325" s="11">
        <f>SUMIF([1]Payoffs!A:A,[1]Distribution!A326,[1]Payoffs!AA:AA)</f>
        <v>0</v>
      </c>
      <c r="R325" s="5">
        <v>0.11199999999999999</v>
      </c>
      <c r="S325" s="5">
        <v>2.5000000000000001E-3</v>
      </c>
      <c r="T325" s="5">
        <v>2.5000000000000001E-3</v>
      </c>
      <c r="U325" s="6">
        <f t="shared" si="42"/>
        <v>0.10699999999999998</v>
      </c>
      <c r="V325" s="9">
        <v>147782</v>
      </c>
      <c r="W325" s="12">
        <f>SUMIF('[1]Commitment Draws'!A:A,[1]Distribution!A326,'[1]Commitment Draws'!G:G)</f>
        <v>69064</v>
      </c>
      <c r="X325" s="12">
        <f t="shared" si="43"/>
        <v>216846</v>
      </c>
      <c r="Y325" s="12">
        <v>1277.52</v>
      </c>
      <c r="Z325" s="7">
        <f t="shared" si="44"/>
        <v>1277.52</v>
      </c>
      <c r="AA325" s="7">
        <v>0</v>
      </c>
      <c r="AB325" s="11">
        <f>SUMIF('[1]Transaction Detail'!$D:$D,[1]Distribution!A326,'[1]Transaction Detail'!$H:$H)</f>
        <v>1277.52</v>
      </c>
      <c r="AC325" s="11">
        <f>SUMIF('[1]Transaction Detail'!$D:$D,[1]Distribution!A326,'[1]Transaction Detail'!$I:$I)</f>
        <v>0</v>
      </c>
      <c r="AD325" s="11">
        <f t="shared" si="45"/>
        <v>28.52</v>
      </c>
      <c r="AE325" s="11">
        <f t="shared" si="46"/>
        <v>28.52</v>
      </c>
      <c r="AF325" s="11">
        <f t="shared" si="47"/>
        <v>28.52</v>
      </c>
      <c r="AG325" s="11">
        <f>SUMIF('[1]Servicing Advances - Active'!A:A,[1]Distribution!A326,'[1]Servicing Advances - Active'!B:B)</f>
        <v>0</v>
      </c>
      <c r="AH325" s="2" t="str">
        <f>_xlfn.IFNA(VLOOKUP(A325,[1]Payoffs!A:AB,22,FALSE),"")</f>
        <v/>
      </c>
      <c r="AI325" s="11">
        <f>_xlfn.IFNA(VLOOKUP($A325,[1]Payoffs!$A:$AB,23,FALSE),0)</f>
        <v>0</v>
      </c>
      <c r="AJ325" s="11">
        <f>_xlfn.IFNA(VLOOKUP($A325,[1]Payoffs!$A:$AB,24,FALSE),0)</f>
        <v>0</v>
      </c>
      <c r="AK325" s="11">
        <f>ROUND(_xlfn.IFNA(VLOOKUP($A325,[1]Payoffs!$A:$AB,19,FALSE),0),2)</f>
        <v>0</v>
      </c>
      <c r="AL325" s="11">
        <v>0</v>
      </c>
      <c r="AM325" s="11">
        <f>IF(AB325&lt;&gt;0,Y325+AC325-AF325+O325-AE325+AI325+AJ325-AK325+P325+AL325,O325+AC325+AI325+AJ325-AK325+P325+AL325)+_xlfn.IFNA(VLOOKUP(A325,[1]Payoffs!A:AB,28,FALSE),0)-AG325</f>
        <v>1220.48</v>
      </c>
      <c r="AN325" s="8">
        <v>45453</v>
      </c>
      <c r="AO325" t="s">
        <v>47</v>
      </c>
      <c r="AP325" s="9">
        <v>0</v>
      </c>
      <c r="AQ325" s="3">
        <v>0</v>
      </c>
      <c r="AR325" s="3">
        <v>0</v>
      </c>
    </row>
    <row r="326" spans="1:44" x14ac:dyDescent="0.25">
      <c r="A326" s="1">
        <v>40002443</v>
      </c>
      <c r="B326" s="2">
        <v>45428</v>
      </c>
      <c r="C326" t="s">
        <v>343</v>
      </c>
      <c r="D326" t="s">
        <v>49</v>
      </c>
      <c r="E326" s="3">
        <v>216850</v>
      </c>
      <c r="F326" s="3">
        <v>220118</v>
      </c>
      <c r="G326" s="3">
        <v>0</v>
      </c>
      <c r="H326" s="2">
        <v>45331</v>
      </c>
      <c r="I326" s="2">
        <v>45422</v>
      </c>
      <c r="J326">
        <v>13</v>
      </c>
      <c r="K326" s="2">
        <v>45748</v>
      </c>
      <c r="L326" s="2">
        <v>45748</v>
      </c>
      <c r="M326" t="str">
        <f t="shared" si="40"/>
        <v>No</v>
      </c>
      <c r="N326">
        <f t="shared" si="41"/>
        <v>10</v>
      </c>
      <c r="O326" s="11">
        <v>0</v>
      </c>
      <c r="P326" s="11">
        <f>SUMIF([1]Payoffs!A:A,[1]Distribution!A327,[1]Payoffs!AA:AA)</f>
        <v>0</v>
      </c>
      <c r="R326" s="5">
        <v>0.11199999999999999</v>
      </c>
      <c r="S326" s="5">
        <v>2.5000000000000001E-3</v>
      </c>
      <c r="T326" s="5">
        <v>2.5000000000000001E-3</v>
      </c>
      <c r="U326" s="6">
        <f t="shared" si="42"/>
        <v>0.10699999999999998</v>
      </c>
      <c r="V326" s="9">
        <v>146582</v>
      </c>
      <c r="W326" s="12">
        <f>SUMIF('[1]Commitment Draws'!A:A,[1]Distribution!A327,'[1]Commitment Draws'!G:G)</f>
        <v>70268</v>
      </c>
      <c r="X326" s="12">
        <f t="shared" si="43"/>
        <v>216850</v>
      </c>
      <c r="Y326" s="12">
        <v>1264.08</v>
      </c>
      <c r="Z326" s="7">
        <f t="shared" si="44"/>
        <v>1264.08</v>
      </c>
      <c r="AA326" s="7">
        <v>0</v>
      </c>
      <c r="AB326" s="11">
        <f>SUMIF('[1]Transaction Detail'!$D:$D,[1]Distribution!A327,'[1]Transaction Detail'!$H:$H)</f>
        <v>1264.08</v>
      </c>
      <c r="AC326" s="11">
        <f>SUMIF('[1]Transaction Detail'!$D:$D,[1]Distribution!A327,'[1]Transaction Detail'!$I:$I)</f>
        <v>0</v>
      </c>
      <c r="AD326" s="11">
        <f t="shared" si="45"/>
        <v>28.22</v>
      </c>
      <c r="AE326" s="11">
        <f t="shared" si="46"/>
        <v>28.22</v>
      </c>
      <c r="AF326" s="11">
        <f t="shared" si="47"/>
        <v>28.22</v>
      </c>
      <c r="AG326" s="11">
        <f>SUMIF('[1]Servicing Advances - Active'!A:A,[1]Distribution!A327,'[1]Servicing Advances - Active'!B:B)</f>
        <v>0</v>
      </c>
      <c r="AH326" s="2" t="str">
        <f>_xlfn.IFNA(VLOOKUP(A326,[1]Payoffs!A:AB,22,FALSE),"")</f>
        <v/>
      </c>
      <c r="AI326" s="11">
        <f>_xlfn.IFNA(VLOOKUP($A326,[1]Payoffs!$A:$AB,23,FALSE),0)</f>
        <v>0</v>
      </c>
      <c r="AJ326" s="11">
        <f>_xlfn.IFNA(VLOOKUP($A326,[1]Payoffs!$A:$AB,24,FALSE),0)</f>
        <v>0</v>
      </c>
      <c r="AK326" s="11">
        <f>ROUND(_xlfn.IFNA(VLOOKUP($A326,[1]Payoffs!$A:$AB,19,FALSE),0),2)</f>
        <v>0</v>
      </c>
      <c r="AL326" s="11">
        <v>0</v>
      </c>
      <c r="AM326" s="11">
        <f>IF(AB326&lt;&gt;0,Y326+AC326-AF326+O326-AE326+AI326+AJ326-AK326+P326+AL326,O326+AC326+AI326+AJ326-AK326+P326+AL326)+_xlfn.IFNA(VLOOKUP(A326,[1]Payoffs!A:AB,28,FALSE),0)-AG326</f>
        <v>1207.6399999999999</v>
      </c>
      <c r="AN326" s="8">
        <v>45453</v>
      </c>
      <c r="AO326" t="s">
        <v>47</v>
      </c>
      <c r="AP326" s="9">
        <v>0</v>
      </c>
      <c r="AQ326" s="3">
        <v>0</v>
      </c>
      <c r="AR326" s="3">
        <v>0</v>
      </c>
    </row>
    <row r="327" spans="1:44" x14ac:dyDescent="0.25">
      <c r="A327" s="1">
        <v>40002534</v>
      </c>
      <c r="B327" s="2">
        <v>45428</v>
      </c>
      <c r="C327" t="s">
        <v>338</v>
      </c>
      <c r="D327" t="s">
        <v>49</v>
      </c>
      <c r="E327" s="3">
        <v>567000</v>
      </c>
      <c r="F327" s="3">
        <v>557588</v>
      </c>
      <c r="G327" s="3">
        <v>6000</v>
      </c>
      <c r="H327" s="2">
        <v>45335</v>
      </c>
      <c r="I327" s="2">
        <v>45422</v>
      </c>
      <c r="J327">
        <v>13</v>
      </c>
      <c r="K327" s="2">
        <v>45748</v>
      </c>
      <c r="L327" s="2">
        <v>45748</v>
      </c>
      <c r="M327" t="str">
        <f t="shared" si="40"/>
        <v>No</v>
      </c>
      <c r="N327">
        <f t="shared" si="41"/>
        <v>10</v>
      </c>
      <c r="O327" s="11">
        <v>0</v>
      </c>
      <c r="P327" s="11">
        <f>SUMIF([1]Payoffs!A:A,[1]Distribution!A328,[1]Payoffs!AA:AA)</f>
        <v>0</v>
      </c>
      <c r="R327" s="5">
        <v>0.11449999999999999</v>
      </c>
      <c r="S327" s="5">
        <v>2.5000000000000001E-3</v>
      </c>
      <c r="T327" s="5">
        <v>2.5000000000000001E-3</v>
      </c>
      <c r="U327" s="6">
        <f t="shared" si="42"/>
        <v>0.10949999999999999</v>
      </c>
      <c r="V327" s="9">
        <v>490327.03999999998</v>
      </c>
      <c r="W327" s="12">
        <f>SUMIF('[1]Commitment Draws'!A:A,[1]Distribution!A328,'[1]Commitment Draws'!G:G)</f>
        <v>70672.960000000006</v>
      </c>
      <c r="X327" s="12">
        <f t="shared" si="43"/>
        <v>561000</v>
      </c>
      <c r="Y327" s="12">
        <v>4251.3999999999996</v>
      </c>
      <c r="Z327" s="7">
        <f t="shared" si="44"/>
        <v>4251.3999999999996</v>
      </c>
      <c r="AA327" s="7">
        <v>0</v>
      </c>
      <c r="AB327" s="11">
        <f>SUMIF('[1]Transaction Detail'!$D:$D,[1]Distribution!A328,'[1]Transaction Detail'!$H:$H)</f>
        <v>4251.3999999999996</v>
      </c>
      <c r="AC327" s="11">
        <f>SUMIF('[1]Transaction Detail'!$D:$D,[1]Distribution!A328,'[1]Transaction Detail'!$I:$I)</f>
        <v>0</v>
      </c>
      <c r="AD327" s="11">
        <f t="shared" si="45"/>
        <v>92.83</v>
      </c>
      <c r="AE327" s="11">
        <f t="shared" si="46"/>
        <v>92.83</v>
      </c>
      <c r="AF327" s="11">
        <f t="shared" si="47"/>
        <v>92.83</v>
      </c>
      <c r="AG327" s="11">
        <f>SUMIF('[1]Servicing Advances - Active'!A:A,[1]Distribution!A328,'[1]Servicing Advances - Active'!B:B)</f>
        <v>0</v>
      </c>
      <c r="AH327" s="2" t="str">
        <f>_xlfn.IFNA(VLOOKUP(A327,[1]Payoffs!A:AB,22,FALSE),"")</f>
        <v/>
      </c>
      <c r="AI327" s="11">
        <f>_xlfn.IFNA(VLOOKUP($A327,[1]Payoffs!$A:$AB,23,FALSE),0)</f>
        <v>0</v>
      </c>
      <c r="AJ327" s="11">
        <f>_xlfn.IFNA(VLOOKUP($A327,[1]Payoffs!$A:$AB,24,FALSE),0)</f>
        <v>0</v>
      </c>
      <c r="AK327" s="11">
        <f>ROUND(_xlfn.IFNA(VLOOKUP($A327,[1]Payoffs!$A:$AB,19,FALSE),0),2)</f>
        <v>0</v>
      </c>
      <c r="AL327" s="11">
        <v>0</v>
      </c>
      <c r="AM327" s="11">
        <f>IF(AB327&lt;&gt;0,Y327+AC327-AF327+O327-AE327+AI327+AJ327-AK327+P327+AL327,O327+AC327+AI327+AJ327-AK327+P327+AL327)+_xlfn.IFNA(VLOOKUP(A327,[1]Payoffs!A:AB,28,FALSE),0)-AG327</f>
        <v>4065.74</v>
      </c>
      <c r="AN327" s="8">
        <v>45453</v>
      </c>
      <c r="AO327" t="s">
        <v>47</v>
      </c>
      <c r="AP327" s="9">
        <v>0</v>
      </c>
      <c r="AQ327" s="3">
        <v>0</v>
      </c>
      <c r="AR327" s="3">
        <v>0</v>
      </c>
    </row>
    <row r="328" spans="1:44" x14ac:dyDescent="0.25">
      <c r="A328" s="1">
        <v>40002545</v>
      </c>
      <c r="B328" s="2">
        <v>45428</v>
      </c>
      <c r="C328" t="s">
        <v>344</v>
      </c>
      <c r="D328" t="s">
        <v>49</v>
      </c>
      <c r="E328" s="3">
        <v>312165</v>
      </c>
      <c r="F328" s="3">
        <v>317253.81</v>
      </c>
      <c r="G328" s="3">
        <v>103436.07</v>
      </c>
      <c r="H328" s="2">
        <v>45328</v>
      </c>
      <c r="I328" s="2">
        <v>45422</v>
      </c>
      <c r="J328">
        <v>13</v>
      </c>
      <c r="K328" s="2">
        <v>45748</v>
      </c>
      <c r="L328" s="2">
        <v>45748</v>
      </c>
      <c r="M328" t="str">
        <f t="shared" si="40"/>
        <v>No</v>
      </c>
      <c r="N328">
        <f t="shared" si="41"/>
        <v>10</v>
      </c>
      <c r="O328" s="11">
        <v>0</v>
      </c>
      <c r="P328" s="11">
        <f>SUMIF([1]Payoffs!A:A,[1]Distribution!A329,[1]Payoffs!AA:AA)</f>
        <v>0</v>
      </c>
      <c r="R328" s="5">
        <v>0.11199999999999999</v>
      </c>
      <c r="S328" s="5">
        <v>2.5000000000000001E-3</v>
      </c>
      <c r="T328" s="5">
        <v>2.5000000000000001E-3</v>
      </c>
      <c r="U328" s="6">
        <f t="shared" si="42"/>
        <v>0.10699999999999998</v>
      </c>
      <c r="V328" s="9">
        <v>142309.19</v>
      </c>
      <c r="W328" s="12">
        <f>SUMIF('[1]Commitment Draws'!A:A,[1]Distribution!A329,'[1]Commitment Draws'!G:G)</f>
        <v>66419.739999999991</v>
      </c>
      <c r="X328" s="12">
        <f t="shared" si="43"/>
        <v>208728.93</v>
      </c>
      <c r="Y328" s="12">
        <v>944.3</v>
      </c>
      <c r="Z328" s="7">
        <f t="shared" si="44"/>
        <v>944.3</v>
      </c>
      <c r="AA328" s="7">
        <v>0</v>
      </c>
      <c r="AB328" s="11">
        <f>SUMIF('[1]Transaction Detail'!$D:$D,[1]Distribution!A329,'[1]Transaction Detail'!$H:$H)</f>
        <v>944.3</v>
      </c>
      <c r="AC328" s="11">
        <f>SUMIF('[1]Transaction Detail'!$D:$D,[1]Distribution!A329,'[1]Transaction Detail'!$I:$I)</f>
        <v>0</v>
      </c>
      <c r="AD328" s="11">
        <f t="shared" si="45"/>
        <v>21.08</v>
      </c>
      <c r="AE328" s="11">
        <f t="shared" si="46"/>
        <v>21.08</v>
      </c>
      <c r="AF328" s="11">
        <f t="shared" si="47"/>
        <v>21.08</v>
      </c>
      <c r="AG328" s="11">
        <f>SUMIF('[1]Servicing Advances - Active'!A:A,[1]Distribution!A329,'[1]Servicing Advances - Active'!B:B)</f>
        <v>0</v>
      </c>
      <c r="AH328" s="2" t="str">
        <f>_xlfn.IFNA(VLOOKUP(A328,[1]Payoffs!A:AB,22,FALSE),"")</f>
        <v/>
      </c>
      <c r="AI328" s="11">
        <f>_xlfn.IFNA(VLOOKUP($A328,[1]Payoffs!$A:$AB,23,FALSE),0)</f>
        <v>0</v>
      </c>
      <c r="AJ328" s="11">
        <f>_xlfn.IFNA(VLOOKUP($A328,[1]Payoffs!$A:$AB,24,FALSE),0)</f>
        <v>0</v>
      </c>
      <c r="AK328" s="11">
        <f>ROUND(_xlfn.IFNA(VLOOKUP($A328,[1]Payoffs!$A:$AB,19,FALSE),0),2)</f>
        <v>0</v>
      </c>
      <c r="AL328" s="11">
        <v>0</v>
      </c>
      <c r="AM328" s="11">
        <f>IF(AB328&lt;&gt;0,Y328+AC328-AF328+O328-AE328+AI328+AJ328-AK328+P328+AL328,O328+AC328+AI328+AJ328-AK328+P328+AL328)+_xlfn.IFNA(VLOOKUP(A328,[1]Payoffs!A:AB,28,FALSE),0)-AG328</f>
        <v>902.13999999999987</v>
      </c>
      <c r="AN328" s="8">
        <v>45453</v>
      </c>
      <c r="AO328" t="s">
        <v>47</v>
      </c>
      <c r="AP328" s="9">
        <v>0</v>
      </c>
      <c r="AQ328" s="3">
        <v>0</v>
      </c>
      <c r="AR328" s="3">
        <v>0</v>
      </c>
    </row>
    <row r="329" spans="1:44" x14ac:dyDescent="0.25">
      <c r="A329" s="1">
        <v>40002569</v>
      </c>
      <c r="B329" s="2">
        <v>45428</v>
      </c>
      <c r="C329" t="s">
        <v>345</v>
      </c>
      <c r="D329" t="s">
        <v>49</v>
      </c>
      <c r="E329" s="3">
        <v>189000</v>
      </c>
      <c r="F329" s="3">
        <v>191975</v>
      </c>
      <c r="G329" s="3">
        <v>2500</v>
      </c>
      <c r="H329" s="2">
        <v>45335</v>
      </c>
      <c r="I329" s="2">
        <v>45392</v>
      </c>
      <c r="J329">
        <v>13</v>
      </c>
      <c r="K329" s="2">
        <v>45748</v>
      </c>
      <c r="L329" s="2">
        <v>45748</v>
      </c>
      <c r="M329" t="str">
        <f t="shared" si="40"/>
        <v>No</v>
      </c>
      <c r="N329">
        <f t="shared" si="41"/>
        <v>10</v>
      </c>
      <c r="O329" s="11">
        <v>0</v>
      </c>
      <c r="P329" s="11">
        <f>SUMIF([1]Payoffs!A:A,[1]Distribution!A330,[1]Payoffs!AA:AA)</f>
        <v>0</v>
      </c>
      <c r="R329" s="5">
        <v>0.11449999999999999</v>
      </c>
      <c r="S329" s="5">
        <v>2.5000000000000001E-3</v>
      </c>
      <c r="T329" s="5">
        <v>2.5000000000000001E-3</v>
      </c>
      <c r="U329" s="6">
        <f t="shared" si="42"/>
        <v>0.10949999999999999</v>
      </c>
      <c r="V329" s="9">
        <v>169193.75</v>
      </c>
      <c r="W329" s="12">
        <f>SUMIF('[1]Commitment Draws'!A:A,[1]Distribution!A330,'[1]Commitment Draws'!G:G)</f>
        <v>17306.25</v>
      </c>
      <c r="X329" s="12">
        <f t="shared" si="43"/>
        <v>186500</v>
      </c>
      <c r="Y329" s="12">
        <v>1526.93</v>
      </c>
      <c r="Z329" s="7">
        <f t="shared" si="44"/>
        <v>1526.93</v>
      </c>
      <c r="AA329" s="7">
        <v>0</v>
      </c>
      <c r="AB329" s="11">
        <f>SUMIF('[1]Transaction Detail'!$D:$D,[1]Distribution!A330,'[1]Transaction Detail'!$H:$H)</f>
        <v>1526.93</v>
      </c>
      <c r="AC329" s="11">
        <f>SUMIF('[1]Transaction Detail'!$D:$D,[1]Distribution!A330,'[1]Transaction Detail'!$I:$I)</f>
        <v>0</v>
      </c>
      <c r="AD329" s="11">
        <f t="shared" si="45"/>
        <v>33.340000000000003</v>
      </c>
      <c r="AE329" s="11">
        <f t="shared" si="46"/>
        <v>33.340000000000003</v>
      </c>
      <c r="AF329" s="11">
        <f t="shared" si="47"/>
        <v>33.340000000000003</v>
      </c>
      <c r="AG329" s="11">
        <f>SUMIF('[1]Servicing Advances - Active'!A:A,[1]Distribution!A330,'[1]Servicing Advances - Active'!B:B)</f>
        <v>0</v>
      </c>
      <c r="AH329" s="2" t="str">
        <f>_xlfn.IFNA(VLOOKUP(A329,[1]Payoffs!A:AB,22,FALSE),"")</f>
        <v/>
      </c>
      <c r="AI329" s="11">
        <f>_xlfn.IFNA(VLOOKUP($A329,[1]Payoffs!$A:$AB,23,FALSE),0)</f>
        <v>0</v>
      </c>
      <c r="AJ329" s="11">
        <f>_xlfn.IFNA(VLOOKUP($A329,[1]Payoffs!$A:$AB,24,FALSE),0)</f>
        <v>0</v>
      </c>
      <c r="AK329" s="11">
        <f>ROUND(_xlfn.IFNA(VLOOKUP($A329,[1]Payoffs!$A:$AB,19,FALSE),0),2)</f>
        <v>0</v>
      </c>
      <c r="AL329" s="11">
        <v>0</v>
      </c>
      <c r="AM329" s="11">
        <f>IF(AB329&lt;&gt;0,Y329+AC329-AF329+O329-AE329+AI329+AJ329-AK329+P329+AL329,O329+AC329+AI329+AJ329-AK329+P329+AL329)+_xlfn.IFNA(VLOOKUP(A329,[1]Payoffs!A:AB,28,FALSE),0)-AG329</f>
        <v>1460.2500000000002</v>
      </c>
      <c r="AN329" s="8">
        <v>45453</v>
      </c>
      <c r="AO329" t="s">
        <v>47</v>
      </c>
      <c r="AP329" s="9">
        <v>0</v>
      </c>
      <c r="AQ329" s="3">
        <v>0</v>
      </c>
      <c r="AR329" s="3">
        <v>0</v>
      </c>
    </row>
    <row r="330" spans="1:44" x14ac:dyDescent="0.25">
      <c r="A330" s="1">
        <v>40002590</v>
      </c>
      <c r="B330" s="2">
        <v>45428</v>
      </c>
      <c r="C330" t="s">
        <v>344</v>
      </c>
      <c r="D330" t="s">
        <v>49</v>
      </c>
      <c r="E330" s="3">
        <v>311013</v>
      </c>
      <c r="F330" s="3">
        <v>313898</v>
      </c>
      <c r="G330" s="3">
        <v>96098.49</v>
      </c>
      <c r="H330" s="2">
        <v>45334</v>
      </c>
      <c r="I330" s="2">
        <v>45422</v>
      </c>
      <c r="J330">
        <v>13</v>
      </c>
      <c r="K330" s="2">
        <v>45748</v>
      </c>
      <c r="L330" s="2">
        <v>45748</v>
      </c>
      <c r="M330" t="str">
        <f t="shared" si="40"/>
        <v>No</v>
      </c>
      <c r="N330">
        <f t="shared" si="41"/>
        <v>10</v>
      </c>
      <c r="O330" s="11">
        <v>0</v>
      </c>
      <c r="P330" s="11">
        <f>SUMIF([1]Payoffs!A:A,[1]Distribution!A331,[1]Payoffs!AA:AA)</f>
        <v>0</v>
      </c>
      <c r="R330" s="5">
        <v>0.11199999999999999</v>
      </c>
      <c r="S330" s="5">
        <v>2.5000000000000001E-3</v>
      </c>
      <c r="T330" s="5">
        <v>2.5000000000000001E-3</v>
      </c>
      <c r="U330" s="6">
        <f t="shared" si="42"/>
        <v>0.10699999999999998</v>
      </c>
      <c r="V330" s="9">
        <v>163775.01999999999</v>
      </c>
      <c r="W330" s="12">
        <f>SUMIF('[1]Commitment Draws'!A:A,[1]Distribution!A331,'[1]Commitment Draws'!G:G)</f>
        <v>51139.49</v>
      </c>
      <c r="X330" s="12">
        <f t="shared" si="43"/>
        <v>214914.50999999998</v>
      </c>
      <c r="Y330" s="12">
        <v>1455.13</v>
      </c>
      <c r="Z330" s="7">
        <f t="shared" si="44"/>
        <v>1455.13</v>
      </c>
      <c r="AA330" s="7">
        <v>0</v>
      </c>
      <c r="AB330" s="11">
        <f>SUMIF('[1]Transaction Detail'!$D:$D,[1]Distribution!A331,'[1]Transaction Detail'!$H:$H)</f>
        <v>1455.13</v>
      </c>
      <c r="AC330" s="11">
        <f>SUMIF('[1]Transaction Detail'!$D:$D,[1]Distribution!A331,'[1]Transaction Detail'!$I:$I)</f>
        <v>0</v>
      </c>
      <c r="AD330" s="11">
        <f t="shared" si="45"/>
        <v>32.479999999999997</v>
      </c>
      <c r="AE330" s="11">
        <f t="shared" si="46"/>
        <v>32.479999999999997</v>
      </c>
      <c r="AF330" s="11">
        <f t="shared" si="47"/>
        <v>32.479999999999997</v>
      </c>
      <c r="AG330" s="11">
        <f>SUMIF('[1]Servicing Advances - Active'!A:A,[1]Distribution!A331,'[1]Servicing Advances - Active'!B:B)</f>
        <v>0</v>
      </c>
      <c r="AH330" s="2" t="str">
        <f>_xlfn.IFNA(VLOOKUP(A330,[1]Payoffs!A:AB,22,FALSE),"")</f>
        <v/>
      </c>
      <c r="AI330" s="11">
        <f>_xlfn.IFNA(VLOOKUP($A330,[1]Payoffs!$A:$AB,23,FALSE),0)</f>
        <v>0</v>
      </c>
      <c r="AJ330" s="11">
        <f>_xlfn.IFNA(VLOOKUP($A330,[1]Payoffs!$A:$AB,24,FALSE),0)</f>
        <v>0</v>
      </c>
      <c r="AK330" s="11">
        <f>ROUND(_xlfn.IFNA(VLOOKUP($A330,[1]Payoffs!$A:$AB,19,FALSE),0),2)</f>
        <v>0</v>
      </c>
      <c r="AL330" s="11">
        <v>0</v>
      </c>
      <c r="AM330" s="11">
        <f>IF(AB330&lt;&gt;0,Y330+AC330-AF330+O330-AE330+AI330+AJ330-AK330+P330+AL330,O330+AC330+AI330+AJ330-AK330+P330+AL330)+_xlfn.IFNA(VLOOKUP(A330,[1]Payoffs!A:AB,28,FALSE),0)-AG330</f>
        <v>1390.17</v>
      </c>
      <c r="AN330" s="8">
        <v>45453</v>
      </c>
      <c r="AO330" t="s">
        <v>47</v>
      </c>
      <c r="AP330" s="9">
        <v>0</v>
      </c>
      <c r="AQ330" s="3">
        <v>0</v>
      </c>
      <c r="AR330" s="3">
        <v>0</v>
      </c>
    </row>
    <row r="331" spans="1:44" x14ac:dyDescent="0.25">
      <c r="A331" s="1">
        <v>40002591</v>
      </c>
      <c r="B331" s="2">
        <v>45428</v>
      </c>
      <c r="C331" t="s">
        <v>344</v>
      </c>
      <c r="D331" t="s">
        <v>49</v>
      </c>
      <c r="E331" s="3">
        <v>314300</v>
      </c>
      <c r="F331" s="3">
        <v>312063</v>
      </c>
      <c r="G331" s="3">
        <v>37594.43</v>
      </c>
      <c r="H331" s="2">
        <v>45335</v>
      </c>
      <c r="I331" s="2">
        <v>45422</v>
      </c>
      <c r="J331">
        <v>13</v>
      </c>
      <c r="K331" s="2">
        <v>45748</v>
      </c>
      <c r="L331" s="2">
        <v>45748</v>
      </c>
      <c r="M331" t="str">
        <f t="shared" si="40"/>
        <v>No</v>
      </c>
      <c r="N331">
        <f t="shared" si="41"/>
        <v>10</v>
      </c>
      <c r="O331" s="11">
        <v>0</v>
      </c>
      <c r="P331" s="11">
        <f>SUMIF([1]Payoffs!A:A,[1]Distribution!A332,[1]Payoffs!AA:AA)</f>
        <v>0</v>
      </c>
      <c r="R331" s="5">
        <v>0.11199999999999999</v>
      </c>
      <c r="S331" s="5">
        <v>2.5000000000000001E-3</v>
      </c>
      <c r="T331" s="5">
        <v>2.5000000000000001E-3</v>
      </c>
      <c r="U331" s="6">
        <f t="shared" si="42"/>
        <v>0.10699999999999998</v>
      </c>
      <c r="V331" s="9">
        <v>238640.82</v>
      </c>
      <c r="W331" s="12">
        <f>SUMIF('[1]Commitment Draws'!A:A,[1]Distribution!A332,'[1]Commitment Draws'!G:G)</f>
        <v>38064.75</v>
      </c>
      <c r="X331" s="12">
        <f t="shared" si="43"/>
        <v>276705.57</v>
      </c>
      <c r="Y331" s="12">
        <v>1677.71</v>
      </c>
      <c r="Z331" s="7">
        <f t="shared" si="44"/>
        <v>1677.71</v>
      </c>
      <c r="AA331" s="7">
        <v>0</v>
      </c>
      <c r="AB331" s="11">
        <f>SUMIF('[1]Transaction Detail'!$D:$D,[1]Distribution!A332,'[1]Transaction Detail'!$H:$H)</f>
        <v>1677.71</v>
      </c>
      <c r="AC331" s="11">
        <f>SUMIF('[1]Transaction Detail'!$D:$D,[1]Distribution!A332,'[1]Transaction Detail'!$I:$I)</f>
        <v>0</v>
      </c>
      <c r="AD331" s="11">
        <f t="shared" si="45"/>
        <v>37.450000000000003</v>
      </c>
      <c r="AE331" s="11">
        <f t="shared" si="46"/>
        <v>37.450000000000003</v>
      </c>
      <c r="AF331" s="11">
        <f t="shared" si="47"/>
        <v>37.450000000000003</v>
      </c>
      <c r="AG331" s="11">
        <f>SUMIF('[1]Servicing Advances - Active'!A:A,[1]Distribution!A332,'[1]Servicing Advances - Active'!B:B)</f>
        <v>0</v>
      </c>
      <c r="AH331" s="2" t="str">
        <f>_xlfn.IFNA(VLOOKUP(A331,[1]Payoffs!A:AB,22,FALSE),"")</f>
        <v/>
      </c>
      <c r="AI331" s="11">
        <f>_xlfn.IFNA(VLOOKUP($A331,[1]Payoffs!$A:$AB,23,FALSE),0)</f>
        <v>0</v>
      </c>
      <c r="AJ331" s="11">
        <f>_xlfn.IFNA(VLOOKUP($A331,[1]Payoffs!$A:$AB,24,FALSE),0)</f>
        <v>0</v>
      </c>
      <c r="AK331" s="11">
        <f>ROUND(_xlfn.IFNA(VLOOKUP($A331,[1]Payoffs!$A:$AB,19,FALSE),0),2)</f>
        <v>0</v>
      </c>
      <c r="AL331" s="11">
        <v>0</v>
      </c>
      <c r="AM331" s="11">
        <f>IF(AB331&lt;&gt;0,Y331+AC331-AF331+O331-AE331+AI331+AJ331-AK331+P331+AL331,O331+AC331+AI331+AJ331-AK331+P331+AL331)+_xlfn.IFNA(VLOOKUP(A331,[1]Payoffs!A:AB,28,FALSE),0)-AG331</f>
        <v>1602.81</v>
      </c>
      <c r="AN331" s="8">
        <v>45453</v>
      </c>
      <c r="AO331" t="s">
        <v>47</v>
      </c>
      <c r="AP331" s="9">
        <v>0</v>
      </c>
      <c r="AQ331" s="3">
        <v>0</v>
      </c>
      <c r="AR331" s="3">
        <v>0</v>
      </c>
    </row>
    <row r="332" spans="1:44" x14ac:dyDescent="0.25">
      <c r="A332" s="1">
        <v>40002767</v>
      </c>
      <c r="B332" s="2">
        <v>45428</v>
      </c>
      <c r="C332" t="s">
        <v>346</v>
      </c>
      <c r="D332" t="s">
        <v>65</v>
      </c>
      <c r="E332" s="3">
        <v>126000</v>
      </c>
      <c r="F332" s="3">
        <v>17000</v>
      </c>
      <c r="G332" s="3">
        <v>2700</v>
      </c>
      <c r="H332" s="2">
        <v>45337</v>
      </c>
      <c r="I332" s="2">
        <v>45422</v>
      </c>
      <c r="J332">
        <v>13</v>
      </c>
      <c r="K332" s="2">
        <v>45748</v>
      </c>
      <c r="L332" s="2">
        <v>45748</v>
      </c>
      <c r="M332" t="str">
        <f t="shared" si="40"/>
        <v>No</v>
      </c>
      <c r="N332">
        <f t="shared" si="41"/>
        <v>10</v>
      </c>
      <c r="O332" s="11">
        <v>0</v>
      </c>
      <c r="P332" s="11">
        <f>SUMIF([1]Payoffs!A:A,[1]Distribution!A333,[1]Payoffs!AA:AA)</f>
        <v>0</v>
      </c>
      <c r="R332" s="5">
        <v>0.10949999999999999</v>
      </c>
      <c r="S332" s="5">
        <v>2.5000000000000001E-3</v>
      </c>
      <c r="T332" s="5">
        <v>2.5000000000000001E-3</v>
      </c>
      <c r="U332" s="6">
        <f t="shared" si="42"/>
        <v>0.10449999999999998</v>
      </c>
      <c r="V332" s="9">
        <v>123300</v>
      </c>
      <c r="W332" s="12">
        <f>SUMIF('[1]Commitment Draws'!A:A,[1]Distribution!A333,'[1]Commitment Draws'!G:G)</f>
        <v>0</v>
      </c>
      <c r="X332" s="12">
        <f t="shared" si="43"/>
        <v>123300</v>
      </c>
      <c r="Y332" s="12">
        <v>1125.1099999999999</v>
      </c>
      <c r="Z332" s="7">
        <f t="shared" si="44"/>
        <v>1125.1099999999999</v>
      </c>
      <c r="AA332" s="7">
        <v>0</v>
      </c>
      <c r="AB332" s="11">
        <f>SUMIF('[1]Transaction Detail'!$D:$D,[1]Distribution!A333,'[1]Transaction Detail'!$H:$H)</f>
        <v>1125.1099999999999</v>
      </c>
      <c r="AC332" s="11">
        <f>SUMIF('[1]Transaction Detail'!$D:$D,[1]Distribution!A333,'[1]Transaction Detail'!$I:$I)</f>
        <v>0</v>
      </c>
      <c r="AD332" s="11">
        <f t="shared" si="45"/>
        <v>25.69</v>
      </c>
      <c r="AE332" s="11">
        <f t="shared" si="46"/>
        <v>25.69</v>
      </c>
      <c r="AF332" s="11">
        <f t="shared" si="47"/>
        <v>25.69</v>
      </c>
      <c r="AG332" s="11">
        <f>SUMIF('[1]Servicing Advances - Active'!A:A,[1]Distribution!A333,'[1]Servicing Advances - Active'!B:B)</f>
        <v>0</v>
      </c>
      <c r="AH332" s="2" t="str">
        <f>_xlfn.IFNA(VLOOKUP(A332,[1]Payoffs!A:AB,22,FALSE),"")</f>
        <v/>
      </c>
      <c r="AI332" s="11">
        <f>_xlfn.IFNA(VLOOKUP($A332,[1]Payoffs!$A:$AB,23,FALSE),0)</f>
        <v>0</v>
      </c>
      <c r="AJ332" s="11">
        <f>_xlfn.IFNA(VLOOKUP($A332,[1]Payoffs!$A:$AB,24,FALSE),0)</f>
        <v>0</v>
      </c>
      <c r="AK332" s="11">
        <f>ROUND(_xlfn.IFNA(VLOOKUP($A332,[1]Payoffs!$A:$AB,19,FALSE),0),2)</f>
        <v>0</v>
      </c>
      <c r="AL332" s="11">
        <v>0</v>
      </c>
      <c r="AM332" s="11">
        <f>IF(AB332&lt;&gt;0,Y332+AC332-AF332+O332-AE332+AI332+AJ332-AK332+P332+AL332,O332+AC332+AI332+AJ332-AK332+P332+AL332)+_xlfn.IFNA(VLOOKUP(A332,[1]Payoffs!A:AB,28,FALSE),0)-AG332</f>
        <v>1073.7299999999998</v>
      </c>
      <c r="AN332" s="8">
        <v>45453</v>
      </c>
      <c r="AO332" t="s">
        <v>47</v>
      </c>
      <c r="AP332" s="9">
        <v>0</v>
      </c>
      <c r="AQ332" s="3">
        <v>0</v>
      </c>
      <c r="AR332" s="3">
        <v>0</v>
      </c>
    </row>
    <row r="333" spans="1:44" x14ac:dyDescent="0.25">
      <c r="A333" s="1">
        <v>40002215</v>
      </c>
      <c r="B333" s="2">
        <v>45428</v>
      </c>
      <c r="C333" t="s">
        <v>164</v>
      </c>
      <c r="D333" t="s">
        <v>49</v>
      </c>
      <c r="E333" s="3">
        <v>265977</v>
      </c>
      <c r="F333" s="3">
        <v>291915</v>
      </c>
      <c r="G333" s="3">
        <v>95872.13</v>
      </c>
      <c r="H333" s="2">
        <v>45337</v>
      </c>
      <c r="I333" s="2">
        <v>45422</v>
      </c>
      <c r="J333">
        <v>19</v>
      </c>
      <c r="K333" s="2">
        <v>45931</v>
      </c>
      <c r="L333" s="2">
        <v>45931</v>
      </c>
      <c r="M333" t="str">
        <f t="shared" si="40"/>
        <v>No</v>
      </c>
      <c r="N333">
        <f t="shared" si="41"/>
        <v>16</v>
      </c>
      <c r="O333" s="11">
        <v>0</v>
      </c>
      <c r="P333" s="11">
        <f>SUMIF([1]Payoffs!A:A,[1]Distribution!A334,[1]Payoffs!AA:AA)</f>
        <v>0</v>
      </c>
      <c r="R333" s="5">
        <v>0.12300000000000001</v>
      </c>
      <c r="S333" s="5">
        <v>2.5000000000000001E-3</v>
      </c>
      <c r="T333" s="5">
        <v>2.5000000000000001E-3</v>
      </c>
      <c r="U333" s="6">
        <f t="shared" si="42"/>
        <v>0.11800000000000001</v>
      </c>
      <c r="V333" s="9">
        <v>130219.75</v>
      </c>
      <c r="W333" s="12">
        <f>SUMIF('[1]Commitment Draws'!A:A,[1]Distribution!A334,'[1]Commitment Draws'!G:G)</f>
        <v>39885.120000000003</v>
      </c>
      <c r="X333" s="12">
        <f t="shared" si="43"/>
        <v>170104.87</v>
      </c>
      <c r="Y333" s="12">
        <v>1279.82</v>
      </c>
      <c r="Z333" s="7">
        <f t="shared" si="44"/>
        <v>1279.82</v>
      </c>
      <c r="AA333" s="7">
        <v>0</v>
      </c>
      <c r="AB333" s="11">
        <f>SUMIF('[1]Transaction Detail'!$D:$D,[1]Distribution!A334,'[1]Transaction Detail'!$H:$H)</f>
        <v>1279.82</v>
      </c>
      <c r="AC333" s="11">
        <f>SUMIF('[1]Transaction Detail'!$D:$D,[1]Distribution!A334,'[1]Transaction Detail'!$I:$I)</f>
        <v>0</v>
      </c>
      <c r="AD333" s="11">
        <f t="shared" si="45"/>
        <v>26.01</v>
      </c>
      <c r="AE333" s="11">
        <f t="shared" si="46"/>
        <v>26.01</v>
      </c>
      <c r="AF333" s="11">
        <f t="shared" si="47"/>
        <v>26.01</v>
      </c>
      <c r="AG333" s="11">
        <f>SUMIF('[1]Servicing Advances - Active'!A:A,[1]Distribution!A334,'[1]Servicing Advances - Active'!B:B)</f>
        <v>0</v>
      </c>
      <c r="AH333" s="2" t="str">
        <f>_xlfn.IFNA(VLOOKUP(A333,[1]Payoffs!A:AB,22,FALSE),"")</f>
        <v/>
      </c>
      <c r="AI333" s="11">
        <f>_xlfn.IFNA(VLOOKUP($A333,[1]Payoffs!$A:$AB,23,FALSE),0)</f>
        <v>0</v>
      </c>
      <c r="AJ333" s="11">
        <f>_xlfn.IFNA(VLOOKUP($A333,[1]Payoffs!$A:$AB,24,FALSE),0)</f>
        <v>0</v>
      </c>
      <c r="AK333" s="11">
        <f>ROUND(_xlfn.IFNA(VLOOKUP($A333,[1]Payoffs!$A:$AB,19,FALSE),0),2)</f>
        <v>0</v>
      </c>
      <c r="AL333" s="11">
        <v>0</v>
      </c>
      <c r="AM333" s="11">
        <f>IF(AB333&lt;&gt;0,Y333+AC333-AF333+O333-AE333+AI333+AJ333-AK333+P333+AL333,O333+AC333+AI333+AJ333-AK333+P333+AL333)+_xlfn.IFNA(VLOOKUP(A333,[1]Payoffs!A:AB,28,FALSE),0)-AG333</f>
        <v>1227.8</v>
      </c>
      <c r="AN333" s="8">
        <v>45453</v>
      </c>
      <c r="AO333" t="s">
        <v>47</v>
      </c>
      <c r="AP333" s="9">
        <v>0</v>
      </c>
      <c r="AQ333" s="3">
        <v>0</v>
      </c>
      <c r="AR333" s="3">
        <v>0</v>
      </c>
    </row>
    <row r="334" spans="1:44" x14ac:dyDescent="0.25">
      <c r="A334" s="1">
        <v>40002217</v>
      </c>
      <c r="B334" s="2">
        <v>45428</v>
      </c>
      <c r="C334" t="s">
        <v>164</v>
      </c>
      <c r="D334" t="s">
        <v>49</v>
      </c>
      <c r="E334" s="3">
        <v>265977</v>
      </c>
      <c r="F334" s="3">
        <v>291915</v>
      </c>
      <c r="G334" s="3">
        <v>94434.41</v>
      </c>
      <c r="H334" s="2">
        <v>45337</v>
      </c>
      <c r="I334" s="2">
        <v>45422</v>
      </c>
      <c r="J334">
        <v>19</v>
      </c>
      <c r="K334" s="2">
        <v>45931</v>
      </c>
      <c r="L334" s="2">
        <v>45931</v>
      </c>
      <c r="M334" t="str">
        <f t="shared" si="40"/>
        <v>No</v>
      </c>
      <c r="N334">
        <f t="shared" si="41"/>
        <v>16</v>
      </c>
      <c r="O334" s="11">
        <v>0</v>
      </c>
      <c r="P334" s="11">
        <f>SUMIF([1]Payoffs!A:A,[1]Distribution!A335,[1]Payoffs!AA:AA)</f>
        <v>0</v>
      </c>
      <c r="R334" s="5">
        <v>0.12300000000000001</v>
      </c>
      <c r="S334" s="5">
        <v>2.5000000000000001E-3</v>
      </c>
      <c r="T334" s="5">
        <v>2.5000000000000001E-3</v>
      </c>
      <c r="U334" s="6">
        <f t="shared" si="42"/>
        <v>0.11800000000000001</v>
      </c>
      <c r="V334" s="9">
        <v>134577.47</v>
      </c>
      <c r="W334" s="12">
        <f>SUMIF('[1]Commitment Draws'!A:A,[1]Distribution!A335,'[1]Commitment Draws'!G:G)</f>
        <v>36965.120000000003</v>
      </c>
      <c r="X334" s="12">
        <f t="shared" si="43"/>
        <v>171542.59</v>
      </c>
      <c r="Y334" s="12">
        <v>1223.3699999999999</v>
      </c>
      <c r="Z334" s="7">
        <f t="shared" si="44"/>
        <v>1223.3699999999999</v>
      </c>
      <c r="AA334" s="7">
        <v>0</v>
      </c>
      <c r="AB334" s="11">
        <f>SUMIF('[1]Transaction Detail'!$D:$D,[1]Distribution!A335,'[1]Transaction Detail'!$H:$H)</f>
        <v>1223.3699999999999</v>
      </c>
      <c r="AC334" s="11">
        <f>SUMIF('[1]Transaction Detail'!$D:$D,[1]Distribution!A335,'[1]Transaction Detail'!$I:$I)</f>
        <v>0</v>
      </c>
      <c r="AD334" s="11">
        <f t="shared" si="45"/>
        <v>24.87</v>
      </c>
      <c r="AE334" s="11">
        <f t="shared" si="46"/>
        <v>24.87</v>
      </c>
      <c r="AF334" s="11">
        <f t="shared" si="47"/>
        <v>24.87</v>
      </c>
      <c r="AG334" s="11">
        <f>SUMIF('[1]Servicing Advances - Active'!A:A,[1]Distribution!A335,'[1]Servicing Advances - Active'!B:B)</f>
        <v>0</v>
      </c>
      <c r="AH334" s="2" t="str">
        <f>_xlfn.IFNA(VLOOKUP(A334,[1]Payoffs!A:AB,22,FALSE),"")</f>
        <v/>
      </c>
      <c r="AI334" s="11">
        <f>_xlfn.IFNA(VLOOKUP($A334,[1]Payoffs!$A:$AB,23,FALSE),0)</f>
        <v>0</v>
      </c>
      <c r="AJ334" s="11">
        <f>_xlfn.IFNA(VLOOKUP($A334,[1]Payoffs!$A:$AB,24,FALSE),0)</f>
        <v>0</v>
      </c>
      <c r="AK334" s="11">
        <f>ROUND(_xlfn.IFNA(VLOOKUP($A334,[1]Payoffs!$A:$AB,19,FALSE),0),2)</f>
        <v>0</v>
      </c>
      <c r="AL334" s="11">
        <v>0</v>
      </c>
      <c r="AM334" s="11">
        <f>IF(AB334&lt;&gt;0,Y334+AC334-AF334+O334-AE334+AI334+AJ334-AK334+P334+AL334,O334+AC334+AI334+AJ334-AK334+P334+AL334)+_xlfn.IFNA(VLOOKUP(A334,[1]Payoffs!A:AB,28,FALSE),0)-AG334</f>
        <v>1173.6300000000001</v>
      </c>
      <c r="AN334" s="8">
        <v>45453</v>
      </c>
      <c r="AO334" t="s">
        <v>47</v>
      </c>
      <c r="AP334" s="9">
        <v>0</v>
      </c>
      <c r="AQ334" s="3">
        <v>0</v>
      </c>
      <c r="AR334" s="3">
        <v>0</v>
      </c>
    </row>
    <row r="335" spans="1:44" x14ac:dyDescent="0.25">
      <c r="A335" s="1">
        <v>40002370</v>
      </c>
      <c r="B335" s="2">
        <v>45428</v>
      </c>
      <c r="C335" t="s">
        <v>347</v>
      </c>
      <c r="D335" t="s">
        <v>65</v>
      </c>
      <c r="E335" s="3">
        <v>212250</v>
      </c>
      <c r="F335" s="3">
        <v>29285</v>
      </c>
      <c r="G335" s="3">
        <v>0</v>
      </c>
      <c r="H335" s="2">
        <v>45342</v>
      </c>
      <c r="I335" s="2">
        <v>45422</v>
      </c>
      <c r="J335">
        <v>13</v>
      </c>
      <c r="K335" s="2">
        <v>45748</v>
      </c>
      <c r="L335" s="2">
        <v>45748</v>
      </c>
      <c r="M335" t="str">
        <f t="shared" si="40"/>
        <v>No</v>
      </c>
      <c r="N335">
        <f t="shared" si="41"/>
        <v>0</v>
      </c>
      <c r="O335" s="11">
        <v>0</v>
      </c>
      <c r="P335" s="11">
        <f>SUMIF([1]Payoffs!A:A,[1]Distribution!A336,[1]Payoffs!AA:AA)</f>
        <v>0</v>
      </c>
      <c r="R335" s="5">
        <v>9.6999999999999989E-2</v>
      </c>
      <c r="S335" s="5">
        <v>2.5000000000000001E-3</v>
      </c>
      <c r="T335" s="5">
        <v>2.5000000000000001E-3</v>
      </c>
      <c r="U335" s="6">
        <f t="shared" si="42"/>
        <v>9.1999999999999985E-2</v>
      </c>
      <c r="V335" s="9">
        <v>210465</v>
      </c>
      <c r="W335" s="12">
        <f>SUMIF('[1]Commitment Draws'!A:A,[1]Distribution!A336,'[1]Commitment Draws'!G:G)</f>
        <v>0</v>
      </c>
      <c r="X335" s="12">
        <f t="shared" si="43"/>
        <v>0</v>
      </c>
      <c r="Y335" s="12">
        <v>1701.26</v>
      </c>
      <c r="Z335" s="7">
        <f t="shared" si="44"/>
        <v>1701.26</v>
      </c>
      <c r="AA335" s="7">
        <v>0</v>
      </c>
      <c r="AB335" s="11">
        <f>SUMIF('[1]Transaction Detail'!$D:$D,[1]Distribution!A336,'[1]Transaction Detail'!$H:$H)</f>
        <v>1701.26</v>
      </c>
      <c r="AC335" s="11">
        <f>SUMIF('[1]Transaction Detail'!$D:$D,[1]Distribution!A336,'[1]Transaction Detail'!$I:$I)</f>
        <v>0</v>
      </c>
      <c r="AD335" s="11">
        <f t="shared" si="45"/>
        <v>43.85</v>
      </c>
      <c r="AE335" s="11">
        <f t="shared" si="46"/>
        <v>43.85</v>
      </c>
      <c r="AF335" s="11">
        <f t="shared" si="47"/>
        <v>43.85</v>
      </c>
      <c r="AG335" s="11">
        <f>SUMIF('[1]Servicing Advances - Active'!A:A,[1]Distribution!A336,'[1]Servicing Advances - Active'!B:B)</f>
        <v>0</v>
      </c>
      <c r="AH335" s="2">
        <f>_xlfn.IFNA(VLOOKUP(A335,[1]Payoffs!A:AB,22,FALSE),"")</f>
        <v>45440</v>
      </c>
      <c r="AI335" s="11">
        <f>_xlfn.IFNA(VLOOKUP($A335,[1]Payoffs!$A:$AB,23,FALSE),0)</f>
        <v>210465</v>
      </c>
      <c r="AJ335" s="11">
        <f>_xlfn.IFNA(VLOOKUP($A335,[1]Payoffs!$A:$AB,24,FALSE),0)</f>
        <v>1587.8414999999998</v>
      </c>
      <c r="AK335" s="11">
        <f>ROUND(_xlfn.IFNA(VLOOKUP($A335,[1]Payoffs!$A:$AB,19,FALSE),0),2)</f>
        <v>81.849999999999994</v>
      </c>
      <c r="AL335" s="11">
        <v>0</v>
      </c>
      <c r="AM335" s="11">
        <f>IF(AB335&lt;&gt;0,Y335+AC335-AF335+O335-AE335+AI335+AJ335-AK335+P335+AL335,O335+AC335+AI335+AJ335-AK335+P335+AL335)+_xlfn.IFNA(VLOOKUP(A335,[1]Payoffs!A:AB,28,FALSE),0)-AG335</f>
        <v>213584.5515</v>
      </c>
      <c r="AN335" s="13" t="s">
        <v>52</v>
      </c>
      <c r="AO335" t="s">
        <v>53</v>
      </c>
      <c r="AP335" s="9">
        <v>0</v>
      </c>
      <c r="AQ335" s="3">
        <v>0</v>
      </c>
      <c r="AR335" s="3">
        <v>0</v>
      </c>
    </row>
    <row r="336" spans="1:44" x14ac:dyDescent="0.25">
      <c r="A336" s="1">
        <v>40002509</v>
      </c>
      <c r="B336" s="2">
        <v>45428</v>
      </c>
      <c r="C336" t="s">
        <v>348</v>
      </c>
      <c r="D336" t="s">
        <v>65</v>
      </c>
      <c r="E336" s="3">
        <v>133250</v>
      </c>
      <c r="F336" s="3">
        <v>28000</v>
      </c>
      <c r="G336" s="3">
        <v>0</v>
      </c>
      <c r="H336" s="2">
        <v>45336</v>
      </c>
      <c r="I336" s="2">
        <v>45422</v>
      </c>
      <c r="J336">
        <v>13</v>
      </c>
      <c r="K336" s="2">
        <v>45748</v>
      </c>
      <c r="L336" s="2">
        <v>45748</v>
      </c>
      <c r="M336" t="str">
        <f t="shared" si="40"/>
        <v>No</v>
      </c>
      <c r="N336">
        <f t="shared" si="41"/>
        <v>10</v>
      </c>
      <c r="O336" s="11">
        <v>0</v>
      </c>
      <c r="P336" s="11">
        <f>SUMIF([1]Payoffs!A:A,[1]Distribution!A337,[1]Payoffs!AA:AA)</f>
        <v>0</v>
      </c>
      <c r="R336" s="5">
        <v>0.11699999999999999</v>
      </c>
      <c r="S336" s="5">
        <v>2.5000000000000001E-3</v>
      </c>
      <c r="T336" s="5">
        <v>2.5000000000000001E-3</v>
      </c>
      <c r="U336" s="6">
        <f t="shared" si="42"/>
        <v>0.11199999999999999</v>
      </c>
      <c r="V336" s="9">
        <v>105250</v>
      </c>
      <c r="W336" s="12">
        <f>SUMIF('[1]Commitment Draws'!A:A,[1]Distribution!A337,'[1]Commitment Draws'!G:G)</f>
        <v>28000</v>
      </c>
      <c r="X336" s="12">
        <f t="shared" si="43"/>
        <v>133250</v>
      </c>
      <c r="Y336" s="12">
        <v>1026.19</v>
      </c>
      <c r="Z336" s="7">
        <f t="shared" si="44"/>
        <v>1026.19</v>
      </c>
      <c r="AA336" s="7">
        <v>0</v>
      </c>
      <c r="AB336" s="11">
        <f>SUMIF('[1]Transaction Detail'!$D:$D,[1]Distribution!A337,'[1]Transaction Detail'!$H:$H)</f>
        <v>1026.19</v>
      </c>
      <c r="AC336" s="11">
        <f>SUMIF('[1]Transaction Detail'!$D:$D,[1]Distribution!A337,'[1]Transaction Detail'!$I:$I)</f>
        <v>0</v>
      </c>
      <c r="AD336" s="11">
        <f t="shared" si="45"/>
        <v>21.93</v>
      </c>
      <c r="AE336" s="11">
        <f t="shared" si="46"/>
        <v>21.93</v>
      </c>
      <c r="AF336" s="11">
        <f t="shared" si="47"/>
        <v>21.93</v>
      </c>
      <c r="AG336" s="11">
        <f>SUMIF('[1]Servicing Advances - Active'!A:A,[1]Distribution!A337,'[1]Servicing Advances - Active'!B:B)</f>
        <v>0</v>
      </c>
      <c r="AH336" s="2" t="str">
        <f>_xlfn.IFNA(VLOOKUP(A336,[1]Payoffs!A:AB,22,FALSE),"")</f>
        <v/>
      </c>
      <c r="AI336" s="11">
        <f>_xlfn.IFNA(VLOOKUP($A336,[1]Payoffs!$A:$AB,23,FALSE),0)</f>
        <v>0</v>
      </c>
      <c r="AJ336" s="11">
        <f>_xlfn.IFNA(VLOOKUP($A336,[1]Payoffs!$A:$AB,24,FALSE),0)</f>
        <v>0</v>
      </c>
      <c r="AK336" s="11">
        <f>ROUND(_xlfn.IFNA(VLOOKUP($A336,[1]Payoffs!$A:$AB,19,FALSE),0),2)</f>
        <v>0</v>
      </c>
      <c r="AL336" s="11">
        <v>0</v>
      </c>
      <c r="AM336" s="11">
        <f>IF(AB336&lt;&gt;0,Y336+AC336-AF336+O336-AE336+AI336+AJ336-AK336+P336+AL336,O336+AC336+AI336+AJ336-AK336+P336+AL336)+_xlfn.IFNA(VLOOKUP(A336,[1]Payoffs!A:AB,28,FALSE),0)-AG336</f>
        <v>982.33000000000015</v>
      </c>
      <c r="AN336" s="8">
        <v>45453</v>
      </c>
      <c r="AO336" t="s">
        <v>47</v>
      </c>
      <c r="AP336" s="9">
        <v>0</v>
      </c>
      <c r="AQ336" s="3">
        <v>0</v>
      </c>
      <c r="AR336" s="3">
        <v>0</v>
      </c>
    </row>
    <row r="337" spans="1:44" x14ac:dyDescent="0.25">
      <c r="A337" s="1">
        <v>40002576</v>
      </c>
      <c r="B337" s="2">
        <v>45428</v>
      </c>
      <c r="C337" t="s">
        <v>349</v>
      </c>
      <c r="D337" t="s">
        <v>65</v>
      </c>
      <c r="E337" s="3">
        <v>169000</v>
      </c>
      <c r="F337" s="3">
        <v>38000</v>
      </c>
      <c r="G337" s="3">
        <v>10185.5</v>
      </c>
      <c r="H337" s="2">
        <v>45343</v>
      </c>
      <c r="I337" s="2">
        <v>45422</v>
      </c>
      <c r="J337">
        <v>13</v>
      </c>
      <c r="K337" s="2">
        <v>45748</v>
      </c>
      <c r="L337" s="2">
        <v>45748</v>
      </c>
      <c r="M337" t="str">
        <f t="shared" si="40"/>
        <v>No</v>
      </c>
      <c r="N337">
        <f t="shared" si="41"/>
        <v>10</v>
      </c>
      <c r="O337" s="11">
        <v>0</v>
      </c>
      <c r="P337" s="11">
        <f>SUMIF([1]Payoffs!A:A,[1]Distribution!A338,[1]Payoffs!AA:AA)</f>
        <v>0</v>
      </c>
      <c r="R337" s="5">
        <v>0.11699999999999999</v>
      </c>
      <c r="S337" s="5">
        <v>2.5000000000000001E-3</v>
      </c>
      <c r="T337" s="5">
        <v>2.5000000000000001E-3</v>
      </c>
      <c r="U337" s="6">
        <f t="shared" si="42"/>
        <v>0.11199999999999999</v>
      </c>
      <c r="V337" s="9">
        <v>154374.5</v>
      </c>
      <c r="W337" s="12">
        <f>SUMIF('[1]Commitment Draws'!A:A,[1]Distribution!A338,'[1]Commitment Draws'!G:G)</f>
        <v>4440</v>
      </c>
      <c r="X337" s="12">
        <f t="shared" si="43"/>
        <v>158814.5</v>
      </c>
      <c r="Y337" s="12">
        <v>1359.57</v>
      </c>
      <c r="Z337" s="7">
        <f t="shared" si="44"/>
        <v>1359.57</v>
      </c>
      <c r="AA337" s="7">
        <v>0</v>
      </c>
      <c r="AB337" s="11">
        <f>SUMIF('[1]Transaction Detail'!$D:$D,[1]Distribution!A338,'[1]Transaction Detail'!$H:$H)</f>
        <v>1359.57</v>
      </c>
      <c r="AC337" s="11">
        <f>SUMIF('[1]Transaction Detail'!$D:$D,[1]Distribution!A338,'[1]Transaction Detail'!$I:$I)</f>
        <v>0</v>
      </c>
      <c r="AD337" s="11">
        <f t="shared" si="45"/>
        <v>29.05</v>
      </c>
      <c r="AE337" s="11">
        <f t="shared" si="46"/>
        <v>29.05</v>
      </c>
      <c r="AF337" s="11">
        <f t="shared" si="47"/>
        <v>29.05</v>
      </c>
      <c r="AG337" s="11">
        <f>SUMIF('[1]Servicing Advances - Active'!A:A,[1]Distribution!A338,'[1]Servicing Advances - Active'!B:B)</f>
        <v>0</v>
      </c>
      <c r="AH337" s="2" t="str">
        <f>_xlfn.IFNA(VLOOKUP(A337,[1]Payoffs!A:AB,22,FALSE),"")</f>
        <v/>
      </c>
      <c r="AI337" s="11">
        <f>_xlfn.IFNA(VLOOKUP($A337,[1]Payoffs!$A:$AB,23,FALSE),0)</f>
        <v>0</v>
      </c>
      <c r="AJ337" s="11">
        <f>_xlfn.IFNA(VLOOKUP($A337,[1]Payoffs!$A:$AB,24,FALSE),0)</f>
        <v>0</v>
      </c>
      <c r="AK337" s="11">
        <f>ROUND(_xlfn.IFNA(VLOOKUP($A337,[1]Payoffs!$A:$AB,19,FALSE),0),2)</f>
        <v>0</v>
      </c>
      <c r="AL337" s="11">
        <v>0</v>
      </c>
      <c r="AM337" s="11">
        <f>IF(AB337&lt;&gt;0,Y337+AC337-AF337+O337-AE337+AI337+AJ337-AK337+P337+AL337,O337+AC337+AI337+AJ337-AK337+P337+AL337)+_xlfn.IFNA(VLOOKUP(A337,[1]Payoffs!A:AB,28,FALSE),0)-AG337</f>
        <v>1301.47</v>
      </c>
      <c r="AN337" s="8">
        <v>45453</v>
      </c>
      <c r="AO337" t="s">
        <v>47</v>
      </c>
      <c r="AP337" s="9">
        <v>0</v>
      </c>
      <c r="AQ337" s="3">
        <v>0</v>
      </c>
      <c r="AR337" s="3">
        <v>0</v>
      </c>
    </row>
    <row r="338" spans="1:44" x14ac:dyDescent="0.25">
      <c r="A338" s="1">
        <v>40002632</v>
      </c>
      <c r="B338" s="2">
        <v>45428</v>
      </c>
      <c r="C338" t="s">
        <v>300</v>
      </c>
      <c r="D338" t="s">
        <v>350</v>
      </c>
      <c r="E338" s="3">
        <v>1104460</v>
      </c>
      <c r="F338" s="3">
        <v>0</v>
      </c>
      <c r="G338" s="3">
        <v>0</v>
      </c>
      <c r="H338" s="2">
        <v>45336</v>
      </c>
      <c r="I338" s="2">
        <v>45422</v>
      </c>
      <c r="J338">
        <v>13</v>
      </c>
      <c r="K338" s="2">
        <v>45748</v>
      </c>
      <c r="L338" s="2">
        <v>45748</v>
      </c>
      <c r="M338" t="str">
        <f t="shared" si="40"/>
        <v>No</v>
      </c>
      <c r="N338">
        <f t="shared" si="41"/>
        <v>10</v>
      </c>
      <c r="O338" s="11">
        <v>0</v>
      </c>
      <c r="P338" s="11">
        <f>SUMIF([1]Payoffs!A:A,[1]Distribution!A339,[1]Payoffs!AA:AA)</f>
        <v>0</v>
      </c>
      <c r="R338" s="5">
        <v>9.6500000000000002E-2</v>
      </c>
      <c r="S338" s="5">
        <v>2.5000000000000001E-3</v>
      </c>
      <c r="T338" s="5">
        <v>2.5000000000000001E-3</v>
      </c>
      <c r="U338" s="6">
        <f t="shared" si="42"/>
        <v>9.1499999999999998E-2</v>
      </c>
      <c r="V338" s="9">
        <v>1104460</v>
      </c>
      <c r="W338" s="12">
        <f>SUMIF('[1]Commitment Draws'!A:A,[1]Distribution!A339,'[1]Commitment Draws'!G:G)</f>
        <v>0</v>
      </c>
      <c r="X338" s="12">
        <f t="shared" si="43"/>
        <v>1104460</v>
      </c>
      <c r="Y338" s="12">
        <v>8881.7000000000007</v>
      </c>
      <c r="Z338" s="7">
        <f t="shared" si="44"/>
        <v>8881.7000000000007</v>
      </c>
      <c r="AA338" s="7">
        <v>0</v>
      </c>
      <c r="AB338" s="11">
        <f>SUMIF('[1]Transaction Detail'!$D:$D,[1]Distribution!A339,'[1]Transaction Detail'!$H:$H)</f>
        <v>8881.7000000000007</v>
      </c>
      <c r="AC338" s="11">
        <f>SUMIF('[1]Transaction Detail'!$D:$D,[1]Distribution!A339,'[1]Transaction Detail'!$I:$I)</f>
        <v>0</v>
      </c>
      <c r="AD338" s="11">
        <f t="shared" si="45"/>
        <v>230.1</v>
      </c>
      <c r="AE338" s="11">
        <f t="shared" si="46"/>
        <v>230.1</v>
      </c>
      <c r="AF338" s="11">
        <f t="shared" si="47"/>
        <v>230.1</v>
      </c>
      <c r="AG338" s="11">
        <f>SUMIF('[1]Servicing Advances - Active'!A:A,[1]Distribution!A339,'[1]Servicing Advances - Active'!B:B)</f>
        <v>0</v>
      </c>
      <c r="AH338" s="2" t="str">
        <f>_xlfn.IFNA(VLOOKUP(A338,[1]Payoffs!A:AB,22,FALSE),"")</f>
        <v/>
      </c>
      <c r="AI338" s="11">
        <f>_xlfn.IFNA(VLOOKUP($A338,[1]Payoffs!$A:$AB,23,FALSE),0)</f>
        <v>0</v>
      </c>
      <c r="AJ338" s="11">
        <f>_xlfn.IFNA(VLOOKUP($A338,[1]Payoffs!$A:$AB,24,FALSE),0)</f>
        <v>0</v>
      </c>
      <c r="AK338" s="11">
        <f>ROUND(_xlfn.IFNA(VLOOKUP($A338,[1]Payoffs!$A:$AB,19,FALSE),0),2)</f>
        <v>0</v>
      </c>
      <c r="AL338" s="11">
        <v>0</v>
      </c>
      <c r="AM338" s="11">
        <f>IF(AB338&lt;&gt;0,Y338+AC338-AF338+O338-AE338+AI338+AJ338-AK338+P338+AL338,O338+AC338+AI338+AJ338-AK338+P338+AL338)+_xlfn.IFNA(VLOOKUP(A338,[1]Payoffs!A:AB,28,FALSE),0)-AG338</f>
        <v>8421.5</v>
      </c>
      <c r="AN338" s="8">
        <v>45453</v>
      </c>
      <c r="AO338" t="s">
        <v>47</v>
      </c>
      <c r="AP338" s="9">
        <v>0</v>
      </c>
      <c r="AQ338" s="3">
        <v>0</v>
      </c>
      <c r="AR338" s="3">
        <v>0</v>
      </c>
    </row>
    <row r="339" spans="1:44" x14ac:dyDescent="0.25">
      <c r="A339" s="1">
        <v>40002691</v>
      </c>
      <c r="B339" s="2">
        <v>45428</v>
      </c>
      <c r="C339" t="s">
        <v>351</v>
      </c>
      <c r="D339" t="s">
        <v>65</v>
      </c>
      <c r="E339" s="3">
        <v>169000</v>
      </c>
      <c r="F339" s="3">
        <v>57535</v>
      </c>
      <c r="G339" s="3">
        <v>6475</v>
      </c>
      <c r="H339" s="2">
        <v>45343</v>
      </c>
      <c r="I339" s="2">
        <v>45422</v>
      </c>
      <c r="J339">
        <v>13</v>
      </c>
      <c r="K339" s="2">
        <v>45748</v>
      </c>
      <c r="L339" s="2">
        <v>45748</v>
      </c>
      <c r="M339" t="str">
        <f t="shared" si="40"/>
        <v>No</v>
      </c>
      <c r="N339">
        <f t="shared" si="41"/>
        <v>10</v>
      </c>
      <c r="O339" s="11">
        <v>0</v>
      </c>
      <c r="P339" s="11">
        <f>SUMIF([1]Payoffs!A:A,[1]Distribution!A340,[1]Payoffs!AA:AA)</f>
        <v>0</v>
      </c>
      <c r="R339" s="5">
        <v>0.11699999999999999</v>
      </c>
      <c r="S339" s="5">
        <v>2.5000000000000001E-3</v>
      </c>
      <c r="T339" s="5">
        <v>2.5000000000000001E-3</v>
      </c>
      <c r="U339" s="6">
        <f t="shared" si="42"/>
        <v>0.11199999999999999</v>
      </c>
      <c r="V339" s="9">
        <v>148765</v>
      </c>
      <c r="W339" s="12">
        <f>SUMIF('[1]Commitment Draws'!A:A,[1]Distribution!A340,'[1]Commitment Draws'!G:G)</f>
        <v>13760</v>
      </c>
      <c r="X339" s="12">
        <f t="shared" si="43"/>
        <v>162525</v>
      </c>
      <c r="Y339" s="12">
        <v>1337.85</v>
      </c>
      <c r="Z339" s="7">
        <f t="shared" si="44"/>
        <v>1337.85</v>
      </c>
      <c r="AA339" s="7">
        <v>0</v>
      </c>
      <c r="AB339" s="11">
        <f>SUMIF('[1]Transaction Detail'!$D:$D,[1]Distribution!A340,'[1]Transaction Detail'!$H:$H)</f>
        <v>1337.85</v>
      </c>
      <c r="AC339" s="11">
        <f>SUMIF('[1]Transaction Detail'!$D:$D,[1]Distribution!A340,'[1]Transaction Detail'!$I:$I)</f>
        <v>0</v>
      </c>
      <c r="AD339" s="11">
        <f t="shared" si="45"/>
        <v>28.59</v>
      </c>
      <c r="AE339" s="11">
        <f t="shared" si="46"/>
        <v>28.59</v>
      </c>
      <c r="AF339" s="11">
        <f t="shared" si="47"/>
        <v>28.59</v>
      </c>
      <c r="AG339" s="11">
        <f>SUMIF('[1]Servicing Advances - Active'!A:A,[1]Distribution!A340,'[1]Servicing Advances - Active'!B:B)</f>
        <v>0</v>
      </c>
      <c r="AH339" s="2" t="str">
        <f>_xlfn.IFNA(VLOOKUP(A339,[1]Payoffs!A:AB,22,FALSE),"")</f>
        <v/>
      </c>
      <c r="AI339" s="11">
        <f>_xlfn.IFNA(VLOOKUP($A339,[1]Payoffs!$A:$AB,23,FALSE),0)</f>
        <v>0</v>
      </c>
      <c r="AJ339" s="11">
        <f>_xlfn.IFNA(VLOOKUP($A339,[1]Payoffs!$A:$AB,24,FALSE),0)</f>
        <v>0</v>
      </c>
      <c r="AK339" s="11">
        <f>ROUND(_xlfn.IFNA(VLOOKUP($A339,[1]Payoffs!$A:$AB,19,FALSE),0),2)</f>
        <v>0</v>
      </c>
      <c r="AL339" s="11">
        <v>0</v>
      </c>
      <c r="AM339" s="11">
        <f>IF(AB339&lt;&gt;0,Y339+AC339-AF339+O339-AE339+AI339+AJ339-AK339+P339+AL339,O339+AC339+AI339+AJ339-AK339+P339+AL339)+_xlfn.IFNA(VLOOKUP(A339,[1]Payoffs!A:AB,28,FALSE),0)-AG339</f>
        <v>1280.67</v>
      </c>
      <c r="AN339" s="8">
        <v>45453</v>
      </c>
      <c r="AO339" t="s">
        <v>47</v>
      </c>
      <c r="AP339" s="9">
        <v>0</v>
      </c>
      <c r="AQ339" s="3">
        <v>0</v>
      </c>
      <c r="AR339" s="3">
        <v>0</v>
      </c>
    </row>
    <row r="340" spans="1:44" x14ac:dyDescent="0.25">
      <c r="A340" s="1">
        <v>40002699</v>
      </c>
      <c r="B340" s="2">
        <v>45428</v>
      </c>
      <c r="C340" t="s">
        <v>352</v>
      </c>
      <c r="D340" t="s">
        <v>65</v>
      </c>
      <c r="E340" s="3">
        <v>180000</v>
      </c>
      <c r="F340" s="3">
        <v>59500</v>
      </c>
      <c r="G340" s="3">
        <v>37500</v>
      </c>
      <c r="H340" s="2">
        <v>45342</v>
      </c>
      <c r="I340" s="2">
        <v>45422</v>
      </c>
      <c r="J340">
        <v>13</v>
      </c>
      <c r="K340" s="2">
        <v>45748</v>
      </c>
      <c r="L340" s="2">
        <v>45748</v>
      </c>
      <c r="M340" t="str">
        <f t="shared" si="40"/>
        <v>No</v>
      </c>
      <c r="N340">
        <f t="shared" si="41"/>
        <v>10</v>
      </c>
      <c r="O340" s="11">
        <v>0</v>
      </c>
      <c r="P340" s="11">
        <f>SUMIF([1]Payoffs!A:A,[1]Distribution!A341,[1]Payoffs!AA:AA)</f>
        <v>0</v>
      </c>
      <c r="R340" s="5">
        <v>9.9250000000000005E-2</v>
      </c>
      <c r="S340" s="5">
        <v>2.5000000000000001E-3</v>
      </c>
      <c r="T340" s="5">
        <v>2.5000000000000001E-3</v>
      </c>
      <c r="U340" s="6">
        <f t="shared" si="42"/>
        <v>9.425E-2</v>
      </c>
      <c r="V340" s="9">
        <v>142500</v>
      </c>
      <c r="W340" s="12">
        <f>SUMIF('[1]Commitment Draws'!A:A,[1]Distribution!A341,'[1]Commitment Draws'!G:G)</f>
        <v>0</v>
      </c>
      <c r="X340" s="12">
        <f t="shared" si="43"/>
        <v>142500</v>
      </c>
      <c r="Y340" s="12">
        <v>1033.03</v>
      </c>
      <c r="Z340" s="7">
        <f t="shared" si="44"/>
        <v>1033.03</v>
      </c>
      <c r="AA340" s="7">
        <v>0</v>
      </c>
      <c r="AB340" s="11">
        <f>SUMIF('[1]Transaction Detail'!$D:$D,[1]Distribution!A341,'[1]Transaction Detail'!$H:$H)</f>
        <v>1033.03</v>
      </c>
      <c r="AC340" s="11">
        <f>SUMIF('[1]Transaction Detail'!$D:$D,[1]Distribution!A341,'[1]Transaction Detail'!$I:$I)</f>
        <v>0</v>
      </c>
      <c r="AD340" s="11">
        <f t="shared" si="45"/>
        <v>26.02</v>
      </c>
      <c r="AE340" s="11">
        <f t="shared" si="46"/>
        <v>26.02</v>
      </c>
      <c r="AF340" s="11">
        <f t="shared" si="47"/>
        <v>26.02</v>
      </c>
      <c r="AG340" s="11">
        <f>SUMIF('[1]Servicing Advances - Active'!A:A,[1]Distribution!A341,'[1]Servicing Advances - Active'!B:B)</f>
        <v>0</v>
      </c>
      <c r="AH340" s="2" t="str">
        <f>_xlfn.IFNA(VLOOKUP(A340,[1]Payoffs!A:AB,22,FALSE),"")</f>
        <v/>
      </c>
      <c r="AI340" s="11">
        <f>_xlfn.IFNA(VLOOKUP($A340,[1]Payoffs!$A:$AB,23,FALSE),0)</f>
        <v>0</v>
      </c>
      <c r="AJ340" s="11">
        <f>_xlfn.IFNA(VLOOKUP($A340,[1]Payoffs!$A:$AB,24,FALSE),0)</f>
        <v>0</v>
      </c>
      <c r="AK340" s="11">
        <f>ROUND(_xlfn.IFNA(VLOOKUP($A340,[1]Payoffs!$A:$AB,19,FALSE),0),2)</f>
        <v>0</v>
      </c>
      <c r="AL340" s="11">
        <v>0</v>
      </c>
      <c r="AM340" s="11">
        <f>IF(AB340&lt;&gt;0,Y340+AC340-AF340+O340-AE340+AI340+AJ340-AK340+P340+AL340,O340+AC340+AI340+AJ340-AK340+P340+AL340)+_xlfn.IFNA(VLOOKUP(A340,[1]Payoffs!A:AB,28,FALSE),0)-AG340</f>
        <v>980.99</v>
      </c>
      <c r="AN340" s="8">
        <v>45453</v>
      </c>
      <c r="AO340" t="s">
        <v>47</v>
      </c>
      <c r="AP340" s="9">
        <v>0</v>
      </c>
      <c r="AQ340" s="3">
        <v>0</v>
      </c>
      <c r="AR340" s="3">
        <v>0</v>
      </c>
    </row>
    <row r="341" spans="1:44" x14ac:dyDescent="0.25">
      <c r="A341" s="1">
        <v>40002777</v>
      </c>
      <c r="B341" s="2">
        <v>45428</v>
      </c>
      <c r="C341" t="s">
        <v>353</v>
      </c>
      <c r="D341" t="s">
        <v>49</v>
      </c>
      <c r="E341" s="3">
        <v>333450</v>
      </c>
      <c r="F341" s="3">
        <v>287070</v>
      </c>
      <c r="G341" s="3">
        <v>14071</v>
      </c>
      <c r="H341" s="2">
        <v>45342</v>
      </c>
      <c r="I341" s="2">
        <v>45422</v>
      </c>
      <c r="J341">
        <v>13</v>
      </c>
      <c r="K341" s="2">
        <v>45748</v>
      </c>
      <c r="L341" s="2">
        <v>45748</v>
      </c>
      <c r="M341" t="str">
        <f t="shared" si="40"/>
        <v>No</v>
      </c>
      <c r="N341">
        <f t="shared" si="41"/>
        <v>10</v>
      </c>
      <c r="O341" s="11">
        <v>0</v>
      </c>
      <c r="P341" s="11">
        <f>SUMIF([1]Payoffs!A:A,[1]Distribution!A342,[1]Payoffs!AA:AA)</f>
        <v>0</v>
      </c>
      <c r="R341" s="5">
        <v>0.11199999999999999</v>
      </c>
      <c r="S341" s="5">
        <v>2.5000000000000001E-3</v>
      </c>
      <c r="T341" s="5">
        <v>2.5000000000000001E-3</v>
      </c>
      <c r="U341" s="6">
        <f t="shared" si="42"/>
        <v>0.10699999999999998</v>
      </c>
      <c r="V341" s="9">
        <v>209998.37</v>
      </c>
      <c r="W341" s="12">
        <f>SUMIF('[1]Commitment Draws'!A:A,[1]Distribution!A342,'[1]Commitment Draws'!G:G)</f>
        <v>109380.63</v>
      </c>
      <c r="X341" s="12">
        <f t="shared" si="43"/>
        <v>319379</v>
      </c>
      <c r="Y341" s="12">
        <v>1959.99</v>
      </c>
      <c r="Z341" s="7">
        <f t="shared" si="44"/>
        <v>1959.99</v>
      </c>
      <c r="AA341" s="7">
        <v>0</v>
      </c>
      <c r="AB341" s="11">
        <f>SUMIF('[1]Transaction Detail'!$D:$D,[1]Distribution!A342,'[1]Transaction Detail'!$H:$H)</f>
        <v>1959.99</v>
      </c>
      <c r="AC341" s="11">
        <f>SUMIF('[1]Transaction Detail'!$D:$D,[1]Distribution!A342,'[1]Transaction Detail'!$I:$I)</f>
        <v>0</v>
      </c>
      <c r="AD341" s="11">
        <f t="shared" si="45"/>
        <v>43.75</v>
      </c>
      <c r="AE341" s="11">
        <f t="shared" si="46"/>
        <v>43.75</v>
      </c>
      <c r="AF341" s="11">
        <f t="shared" si="47"/>
        <v>43.75</v>
      </c>
      <c r="AG341" s="11">
        <f>SUMIF('[1]Servicing Advances - Active'!A:A,[1]Distribution!A342,'[1]Servicing Advances - Active'!B:B)</f>
        <v>0</v>
      </c>
      <c r="AH341" s="2" t="str">
        <f>_xlfn.IFNA(VLOOKUP(A341,[1]Payoffs!A:AB,22,FALSE),"")</f>
        <v/>
      </c>
      <c r="AI341" s="11">
        <f>_xlfn.IFNA(VLOOKUP($A341,[1]Payoffs!$A:$AB,23,FALSE),0)</f>
        <v>0</v>
      </c>
      <c r="AJ341" s="11">
        <f>_xlfn.IFNA(VLOOKUP($A341,[1]Payoffs!$A:$AB,24,FALSE),0)</f>
        <v>0</v>
      </c>
      <c r="AK341" s="11">
        <f>ROUND(_xlfn.IFNA(VLOOKUP($A341,[1]Payoffs!$A:$AB,19,FALSE),0),2)</f>
        <v>0</v>
      </c>
      <c r="AL341" s="11">
        <v>0</v>
      </c>
      <c r="AM341" s="11">
        <f>IF(AB341&lt;&gt;0,Y341+AC341-AF341+O341-AE341+AI341+AJ341-AK341+P341+AL341,O341+AC341+AI341+AJ341-AK341+P341+AL341)+_xlfn.IFNA(VLOOKUP(A341,[1]Payoffs!A:AB,28,FALSE),0)-AG341</f>
        <v>1872.49</v>
      </c>
      <c r="AN341" s="8">
        <v>45453</v>
      </c>
      <c r="AO341" t="s">
        <v>47</v>
      </c>
      <c r="AP341" s="9">
        <v>0</v>
      </c>
      <c r="AQ341" s="3">
        <v>0</v>
      </c>
      <c r="AR341" s="3">
        <v>0</v>
      </c>
    </row>
    <row r="342" spans="1:44" x14ac:dyDescent="0.25">
      <c r="A342" s="1">
        <v>40002778</v>
      </c>
      <c r="B342" s="2">
        <v>45428</v>
      </c>
      <c r="C342" t="s">
        <v>353</v>
      </c>
      <c r="D342" t="s">
        <v>49</v>
      </c>
      <c r="E342" s="3">
        <v>333450</v>
      </c>
      <c r="F342" s="3">
        <v>302070</v>
      </c>
      <c r="G342" s="3">
        <v>32198.25</v>
      </c>
      <c r="H342" s="2">
        <v>45342</v>
      </c>
      <c r="I342" s="2">
        <v>45422</v>
      </c>
      <c r="J342">
        <v>13</v>
      </c>
      <c r="K342" s="2">
        <v>45748</v>
      </c>
      <c r="L342" s="2">
        <v>45748</v>
      </c>
      <c r="M342" t="str">
        <f t="shared" si="40"/>
        <v>No</v>
      </c>
      <c r="N342">
        <f t="shared" si="41"/>
        <v>10</v>
      </c>
      <c r="O342" s="11">
        <v>0</v>
      </c>
      <c r="P342" s="11">
        <f>SUMIF([1]Payoffs!A:A,[1]Distribution!A343,[1]Payoffs!AA:AA)</f>
        <v>0</v>
      </c>
      <c r="R342" s="5">
        <v>0.11199999999999999</v>
      </c>
      <c r="S342" s="5">
        <v>2.5000000000000001E-3</v>
      </c>
      <c r="T342" s="5">
        <v>2.5000000000000001E-3</v>
      </c>
      <c r="U342" s="6">
        <f t="shared" si="42"/>
        <v>0.10699999999999998</v>
      </c>
      <c r="V342" s="9">
        <v>216248.13</v>
      </c>
      <c r="W342" s="12">
        <f>SUMIF('[1]Commitment Draws'!A:A,[1]Distribution!A343,'[1]Commitment Draws'!G:G)</f>
        <v>85003.62</v>
      </c>
      <c r="X342" s="12">
        <f t="shared" si="43"/>
        <v>301251.75</v>
      </c>
      <c r="Y342" s="12">
        <v>1837.15</v>
      </c>
      <c r="Z342" s="7">
        <f t="shared" si="44"/>
        <v>1837.15</v>
      </c>
      <c r="AA342" s="7">
        <v>0</v>
      </c>
      <c r="AB342" s="11">
        <f>SUMIF('[1]Transaction Detail'!$D:$D,[1]Distribution!A343,'[1]Transaction Detail'!$H:$H)</f>
        <v>1837.15</v>
      </c>
      <c r="AC342" s="11">
        <f>SUMIF('[1]Transaction Detail'!$D:$D,[1]Distribution!A343,'[1]Transaction Detail'!$I:$I)</f>
        <v>0</v>
      </c>
      <c r="AD342" s="11">
        <f t="shared" si="45"/>
        <v>41.01</v>
      </c>
      <c r="AE342" s="11">
        <f t="shared" si="46"/>
        <v>41.01</v>
      </c>
      <c r="AF342" s="11">
        <f t="shared" si="47"/>
        <v>41.01</v>
      </c>
      <c r="AG342" s="11">
        <f>SUMIF('[1]Servicing Advances - Active'!A:A,[1]Distribution!A343,'[1]Servicing Advances - Active'!B:B)</f>
        <v>0</v>
      </c>
      <c r="AH342" s="2" t="str">
        <f>_xlfn.IFNA(VLOOKUP(A342,[1]Payoffs!A:AB,22,FALSE),"")</f>
        <v/>
      </c>
      <c r="AI342" s="11">
        <f>_xlfn.IFNA(VLOOKUP($A342,[1]Payoffs!$A:$AB,23,FALSE),0)</f>
        <v>0</v>
      </c>
      <c r="AJ342" s="11">
        <f>_xlfn.IFNA(VLOOKUP($A342,[1]Payoffs!$A:$AB,24,FALSE),0)</f>
        <v>0</v>
      </c>
      <c r="AK342" s="11">
        <f>ROUND(_xlfn.IFNA(VLOOKUP($A342,[1]Payoffs!$A:$AB,19,FALSE),0),2)</f>
        <v>0</v>
      </c>
      <c r="AL342" s="11">
        <v>0</v>
      </c>
      <c r="AM342" s="11">
        <f>IF(AB342&lt;&gt;0,Y342+AC342-AF342+O342-AE342+AI342+AJ342-AK342+P342+AL342,O342+AC342+AI342+AJ342-AK342+P342+AL342)+_xlfn.IFNA(VLOOKUP(A342,[1]Payoffs!A:AB,28,FALSE),0)-AG342</f>
        <v>1755.13</v>
      </c>
      <c r="AN342" s="8">
        <v>45453</v>
      </c>
      <c r="AO342" t="s">
        <v>47</v>
      </c>
      <c r="AP342" s="9">
        <v>0</v>
      </c>
      <c r="AQ342" s="3">
        <v>0</v>
      </c>
      <c r="AR342" s="3">
        <v>0</v>
      </c>
    </row>
    <row r="343" spans="1:44" x14ac:dyDescent="0.25">
      <c r="A343" s="1">
        <v>40002779</v>
      </c>
      <c r="B343" s="2">
        <v>45428</v>
      </c>
      <c r="C343" t="s">
        <v>353</v>
      </c>
      <c r="D343" t="s">
        <v>49</v>
      </c>
      <c r="E343" s="3">
        <v>341759</v>
      </c>
      <c r="F343" s="3">
        <v>302070</v>
      </c>
      <c r="G343" s="3">
        <v>47113.87</v>
      </c>
      <c r="H343" s="2">
        <v>45342</v>
      </c>
      <c r="I343" s="2">
        <v>45422</v>
      </c>
      <c r="J343">
        <v>13</v>
      </c>
      <c r="K343" s="2">
        <v>45748</v>
      </c>
      <c r="L343" s="2">
        <v>45748</v>
      </c>
      <c r="M343" t="str">
        <f t="shared" si="40"/>
        <v>No</v>
      </c>
      <c r="N343">
        <f t="shared" si="41"/>
        <v>10</v>
      </c>
      <c r="O343" s="11">
        <v>0</v>
      </c>
      <c r="P343" s="11">
        <f>SUMIF([1]Payoffs!A:A,[1]Distribution!A344,[1]Payoffs!AA:AA)</f>
        <v>0</v>
      </c>
      <c r="R343" s="5">
        <v>0.11199999999999999</v>
      </c>
      <c r="S343" s="5">
        <v>2.5000000000000001E-3</v>
      </c>
      <c r="T343" s="5">
        <v>2.5000000000000001E-3</v>
      </c>
      <c r="U343" s="6">
        <f t="shared" si="42"/>
        <v>0.10699999999999998</v>
      </c>
      <c r="V343" s="9">
        <v>240837.63</v>
      </c>
      <c r="W343" s="12">
        <f>SUMIF('[1]Commitment Draws'!A:A,[1]Distribution!A344,'[1]Commitment Draws'!G:G)</f>
        <v>53807.5</v>
      </c>
      <c r="X343" s="12">
        <f t="shared" si="43"/>
        <v>294645.13</v>
      </c>
      <c r="Y343" s="12">
        <v>2069.94</v>
      </c>
      <c r="Z343" s="7">
        <f t="shared" si="44"/>
        <v>2069.94</v>
      </c>
      <c r="AA343" s="7">
        <v>0</v>
      </c>
      <c r="AB343" s="11">
        <f>SUMIF('[1]Transaction Detail'!$D:$D,[1]Distribution!A344,'[1]Transaction Detail'!$H:$H)</f>
        <v>2069.94</v>
      </c>
      <c r="AC343" s="11">
        <f>SUMIF('[1]Transaction Detail'!$D:$D,[1]Distribution!A344,'[1]Transaction Detail'!$I:$I)</f>
        <v>0</v>
      </c>
      <c r="AD343" s="11">
        <f t="shared" si="45"/>
        <v>46.2</v>
      </c>
      <c r="AE343" s="11">
        <f t="shared" si="46"/>
        <v>46.2</v>
      </c>
      <c r="AF343" s="11">
        <f t="shared" si="47"/>
        <v>46.2</v>
      </c>
      <c r="AG343" s="11">
        <f>SUMIF('[1]Servicing Advances - Active'!A:A,[1]Distribution!A344,'[1]Servicing Advances - Active'!B:B)</f>
        <v>0</v>
      </c>
      <c r="AH343" s="2" t="str">
        <f>_xlfn.IFNA(VLOOKUP(A343,[1]Payoffs!A:AB,22,FALSE),"")</f>
        <v/>
      </c>
      <c r="AI343" s="11">
        <f>_xlfn.IFNA(VLOOKUP($A343,[1]Payoffs!$A:$AB,23,FALSE),0)</f>
        <v>0</v>
      </c>
      <c r="AJ343" s="11">
        <f>_xlfn.IFNA(VLOOKUP($A343,[1]Payoffs!$A:$AB,24,FALSE),0)</f>
        <v>0</v>
      </c>
      <c r="AK343" s="11">
        <f>ROUND(_xlfn.IFNA(VLOOKUP($A343,[1]Payoffs!$A:$AB,19,FALSE),0),2)</f>
        <v>0</v>
      </c>
      <c r="AL343" s="11">
        <v>0</v>
      </c>
      <c r="AM343" s="11">
        <f>IF(AB343&lt;&gt;0,Y343+AC343-AF343+O343-AE343+AI343+AJ343-AK343+P343+AL343,O343+AC343+AI343+AJ343-AK343+P343+AL343)+_xlfn.IFNA(VLOOKUP(A343,[1]Payoffs!A:AB,28,FALSE),0)-AG343</f>
        <v>1977.54</v>
      </c>
      <c r="AN343" s="8">
        <v>45453</v>
      </c>
      <c r="AO343" t="s">
        <v>47</v>
      </c>
      <c r="AP343" s="9">
        <v>0</v>
      </c>
      <c r="AQ343" s="3">
        <v>0</v>
      </c>
      <c r="AR343" s="3">
        <v>0</v>
      </c>
    </row>
    <row r="344" spans="1:44" x14ac:dyDescent="0.25">
      <c r="A344" s="1">
        <v>40002473</v>
      </c>
      <c r="B344" s="2">
        <v>45428</v>
      </c>
      <c r="C344" t="s">
        <v>338</v>
      </c>
      <c r="D344" t="s">
        <v>49</v>
      </c>
      <c r="E344" s="3">
        <v>896000</v>
      </c>
      <c r="F344" s="3">
        <v>892796</v>
      </c>
      <c r="G344" s="3">
        <v>397082.92</v>
      </c>
      <c r="H344" s="2">
        <v>45348</v>
      </c>
      <c r="I344" s="2">
        <v>45422</v>
      </c>
      <c r="J344">
        <v>13</v>
      </c>
      <c r="K344" s="2">
        <v>45748</v>
      </c>
      <c r="L344" s="2">
        <v>45748</v>
      </c>
      <c r="M344" t="str">
        <f t="shared" si="40"/>
        <v>No</v>
      </c>
      <c r="N344">
        <f t="shared" si="41"/>
        <v>10</v>
      </c>
      <c r="O344" s="11">
        <v>0</v>
      </c>
      <c r="P344" s="11">
        <f>SUMIF([1]Payoffs!A:A,[1]Distribution!A345,[1]Payoffs!AA:AA)</f>
        <v>0</v>
      </c>
      <c r="R344" s="5">
        <v>0.11199999999999999</v>
      </c>
      <c r="S344" s="5">
        <v>2.5000000000000001E-3</v>
      </c>
      <c r="T344" s="5">
        <v>2.5000000000000001E-3</v>
      </c>
      <c r="U344" s="6">
        <f t="shared" si="42"/>
        <v>0.10699999999999998</v>
      </c>
      <c r="V344" s="9">
        <v>305724</v>
      </c>
      <c r="W344" s="12">
        <f>SUMIF('[1]Commitment Draws'!A:A,[1]Distribution!A345,'[1]Commitment Draws'!G:G)</f>
        <v>193193.08000000002</v>
      </c>
      <c r="X344" s="12">
        <f t="shared" si="43"/>
        <v>498917.08</v>
      </c>
      <c r="Y344" s="12">
        <v>1249.19</v>
      </c>
      <c r="Z344" s="7">
        <f t="shared" si="44"/>
        <v>1249.19</v>
      </c>
      <c r="AA344" s="7">
        <v>0</v>
      </c>
      <c r="AB344" s="11">
        <f>SUMIF('[1]Transaction Detail'!$D:$D,[1]Distribution!A345,'[1]Transaction Detail'!$H:$H)</f>
        <v>1249.19</v>
      </c>
      <c r="AC344" s="11">
        <f>SUMIF('[1]Transaction Detail'!$D:$D,[1]Distribution!A345,'[1]Transaction Detail'!$I:$I)</f>
        <v>0</v>
      </c>
      <c r="AD344" s="11">
        <f t="shared" si="45"/>
        <v>27.88</v>
      </c>
      <c r="AE344" s="11">
        <f t="shared" si="46"/>
        <v>27.88</v>
      </c>
      <c r="AF344" s="11">
        <f t="shared" si="47"/>
        <v>27.88</v>
      </c>
      <c r="AG344" s="11">
        <f>SUMIF('[1]Servicing Advances - Active'!A:A,[1]Distribution!A345,'[1]Servicing Advances - Active'!B:B)</f>
        <v>0</v>
      </c>
      <c r="AH344" s="2" t="str">
        <f>_xlfn.IFNA(VLOOKUP(A344,[1]Payoffs!A:AB,22,FALSE),"")</f>
        <v/>
      </c>
      <c r="AI344" s="11">
        <f>_xlfn.IFNA(VLOOKUP($A344,[1]Payoffs!$A:$AB,23,FALSE),0)</f>
        <v>0</v>
      </c>
      <c r="AJ344" s="11">
        <f>_xlfn.IFNA(VLOOKUP($A344,[1]Payoffs!$A:$AB,24,FALSE),0)</f>
        <v>0</v>
      </c>
      <c r="AK344" s="11">
        <f>ROUND(_xlfn.IFNA(VLOOKUP($A344,[1]Payoffs!$A:$AB,19,FALSE),0),2)</f>
        <v>0</v>
      </c>
      <c r="AL344" s="11">
        <v>0</v>
      </c>
      <c r="AM344" s="11">
        <f>IF(AB344&lt;&gt;0,Y344+AC344-AF344+O344-AE344+AI344+AJ344-AK344+P344+AL344,O344+AC344+AI344+AJ344-AK344+P344+AL344)+_xlfn.IFNA(VLOOKUP(A344,[1]Payoffs!A:AB,28,FALSE),0)-AG344</f>
        <v>1193.4299999999998</v>
      </c>
      <c r="AN344" s="8">
        <v>45453</v>
      </c>
      <c r="AO344" t="s">
        <v>47</v>
      </c>
      <c r="AP344" s="9">
        <v>0</v>
      </c>
      <c r="AQ344" s="3">
        <v>0</v>
      </c>
      <c r="AR344" s="3">
        <v>0</v>
      </c>
    </row>
    <row r="345" spans="1:44" x14ac:dyDescent="0.25">
      <c r="A345" s="1">
        <v>40002612</v>
      </c>
      <c r="B345" s="2">
        <v>45428</v>
      </c>
      <c r="C345" t="s">
        <v>354</v>
      </c>
      <c r="D345" t="s">
        <v>99</v>
      </c>
      <c r="E345" s="3">
        <v>150800</v>
      </c>
      <c r="F345" s="3">
        <v>13000</v>
      </c>
      <c r="G345" s="3">
        <v>2811.36</v>
      </c>
      <c r="H345" s="2">
        <v>45348</v>
      </c>
      <c r="I345" s="2">
        <v>45392</v>
      </c>
      <c r="J345">
        <v>13</v>
      </c>
      <c r="K345" s="2">
        <v>45748</v>
      </c>
      <c r="L345" s="2">
        <v>45748</v>
      </c>
      <c r="M345" t="str">
        <f t="shared" si="40"/>
        <v>No</v>
      </c>
      <c r="N345">
        <f t="shared" si="41"/>
        <v>10</v>
      </c>
      <c r="O345" s="11">
        <v>0</v>
      </c>
      <c r="P345" s="11">
        <f>SUMIF([1]Payoffs!A:A,[1]Distribution!A346,[1]Payoffs!AA:AA)</f>
        <v>0</v>
      </c>
      <c r="R345" s="5">
        <v>0.13</v>
      </c>
      <c r="S345" s="5">
        <v>2.5000000000000001E-3</v>
      </c>
      <c r="T345" s="5">
        <v>2.5000000000000001E-3</v>
      </c>
      <c r="U345" s="6">
        <f t="shared" si="42"/>
        <v>0.125</v>
      </c>
      <c r="V345" s="9">
        <v>150800</v>
      </c>
      <c r="W345" s="12">
        <f>SUMIF('[1]Commitment Draws'!A:A,[1]Distribution!A346,'[1]Commitment Draws'!G:G)</f>
        <v>0</v>
      </c>
      <c r="X345" s="12">
        <f t="shared" si="43"/>
        <v>150800</v>
      </c>
      <c r="Y345" s="12">
        <v>1633.66</v>
      </c>
      <c r="Z345" s="7">
        <f t="shared" si="44"/>
        <v>1633.66</v>
      </c>
      <c r="AA345" s="7">
        <v>0</v>
      </c>
      <c r="AB345" s="11">
        <f>SUMIF('[1]Transaction Detail'!$D:$D,[1]Distribution!A346,'[1]Transaction Detail'!$H:$H)</f>
        <v>1633.66</v>
      </c>
      <c r="AC345" s="11">
        <f>SUMIF('[1]Transaction Detail'!$D:$D,[1]Distribution!A346,'[1]Transaction Detail'!$I:$I)</f>
        <v>0</v>
      </c>
      <c r="AD345" s="11">
        <f t="shared" si="45"/>
        <v>31.42</v>
      </c>
      <c r="AE345" s="11">
        <f t="shared" si="46"/>
        <v>31.42</v>
      </c>
      <c r="AF345" s="11">
        <f t="shared" si="47"/>
        <v>31.42</v>
      </c>
      <c r="AG345" s="11">
        <f>SUMIF('[1]Servicing Advances - Active'!A:A,[1]Distribution!A346,'[1]Servicing Advances - Active'!B:B)</f>
        <v>0</v>
      </c>
      <c r="AH345" s="2" t="str">
        <f>_xlfn.IFNA(VLOOKUP(A345,[1]Payoffs!A:AB,22,FALSE),"")</f>
        <v/>
      </c>
      <c r="AI345" s="11">
        <f>_xlfn.IFNA(VLOOKUP($A345,[1]Payoffs!$A:$AB,23,FALSE),0)</f>
        <v>0</v>
      </c>
      <c r="AJ345" s="11">
        <f>_xlfn.IFNA(VLOOKUP($A345,[1]Payoffs!$A:$AB,24,FALSE),0)</f>
        <v>0</v>
      </c>
      <c r="AK345" s="11">
        <f>ROUND(_xlfn.IFNA(VLOOKUP($A345,[1]Payoffs!$A:$AB,19,FALSE),0),2)</f>
        <v>0</v>
      </c>
      <c r="AL345" s="11">
        <v>0</v>
      </c>
      <c r="AM345" s="11">
        <f>IF(AB345&lt;&gt;0,Y345+AC345-AF345+O345-AE345+AI345+AJ345-AK345+P345+AL345,O345+AC345+AI345+AJ345-AK345+P345+AL345)+_xlfn.IFNA(VLOOKUP(A345,[1]Payoffs!A:AB,28,FALSE),0)-AG345</f>
        <v>1570.82</v>
      </c>
      <c r="AN345" s="8">
        <v>45453</v>
      </c>
      <c r="AO345" t="s">
        <v>47</v>
      </c>
      <c r="AP345" s="9">
        <v>0</v>
      </c>
      <c r="AQ345" s="3">
        <v>0</v>
      </c>
      <c r="AR345" s="3">
        <v>0</v>
      </c>
    </row>
    <row r="346" spans="1:44" x14ac:dyDescent="0.25">
      <c r="A346" s="1">
        <v>40002613</v>
      </c>
      <c r="B346" s="2">
        <v>45428</v>
      </c>
      <c r="C346" t="s">
        <v>300</v>
      </c>
      <c r="D346" t="s">
        <v>65</v>
      </c>
      <c r="E346" s="3">
        <v>1018564</v>
      </c>
      <c r="F346" s="3">
        <v>271000</v>
      </c>
      <c r="G346" s="3">
        <v>26000</v>
      </c>
      <c r="H346" s="2">
        <v>45345</v>
      </c>
      <c r="I346" s="2">
        <v>45422</v>
      </c>
      <c r="J346">
        <v>19</v>
      </c>
      <c r="K346" s="2">
        <v>45931</v>
      </c>
      <c r="L346" s="2">
        <v>45931</v>
      </c>
      <c r="M346" t="str">
        <f t="shared" si="40"/>
        <v>No</v>
      </c>
      <c r="N346">
        <f t="shared" si="41"/>
        <v>16</v>
      </c>
      <c r="O346" s="11">
        <v>0</v>
      </c>
      <c r="P346" s="11">
        <f>SUMIF([1]Payoffs!A:A,[1]Distribution!A347,[1]Payoffs!AA:AA)</f>
        <v>0</v>
      </c>
      <c r="R346" s="5">
        <v>0.10275000000000001</v>
      </c>
      <c r="S346" s="5">
        <v>2.5000000000000001E-3</v>
      </c>
      <c r="T346" s="5">
        <v>2.5000000000000001E-3</v>
      </c>
      <c r="U346" s="6">
        <f t="shared" si="42"/>
        <v>9.7750000000000004E-2</v>
      </c>
      <c r="V346" s="9">
        <v>992564</v>
      </c>
      <c r="W346" s="12">
        <f>SUMIF('[1]Commitment Draws'!A:A,[1]Distribution!A347,'[1]Commitment Draws'!G:G)</f>
        <v>0</v>
      </c>
      <c r="X346" s="12">
        <f t="shared" si="43"/>
        <v>992564</v>
      </c>
      <c r="Y346" s="12">
        <v>7729.64</v>
      </c>
      <c r="Z346" s="7">
        <f t="shared" si="44"/>
        <v>7729.64</v>
      </c>
      <c r="AA346" s="7">
        <v>0</v>
      </c>
      <c r="AB346" s="11">
        <f>SUMIF('[1]Transaction Detail'!$D:$D,[1]Distribution!A347,'[1]Transaction Detail'!$H:$H)</f>
        <v>7729.64</v>
      </c>
      <c r="AC346" s="11">
        <f>SUMIF('[1]Transaction Detail'!$D:$D,[1]Distribution!A347,'[1]Transaction Detail'!$I:$I)</f>
        <v>0</v>
      </c>
      <c r="AD346" s="11">
        <f t="shared" si="45"/>
        <v>188.07</v>
      </c>
      <c r="AE346" s="11">
        <f t="shared" si="46"/>
        <v>188.07</v>
      </c>
      <c r="AF346" s="11">
        <f t="shared" si="47"/>
        <v>188.07</v>
      </c>
      <c r="AG346" s="11">
        <f>SUMIF('[1]Servicing Advances - Active'!A:A,[1]Distribution!A347,'[1]Servicing Advances - Active'!B:B)</f>
        <v>0</v>
      </c>
      <c r="AH346" s="2" t="str">
        <f>_xlfn.IFNA(VLOOKUP(A346,[1]Payoffs!A:AB,22,FALSE),"")</f>
        <v/>
      </c>
      <c r="AI346" s="11">
        <f>_xlfn.IFNA(VLOOKUP($A346,[1]Payoffs!$A:$AB,23,FALSE),0)</f>
        <v>0</v>
      </c>
      <c r="AJ346" s="11">
        <f>_xlfn.IFNA(VLOOKUP($A346,[1]Payoffs!$A:$AB,24,FALSE),0)</f>
        <v>0</v>
      </c>
      <c r="AK346" s="11">
        <f>ROUND(_xlfn.IFNA(VLOOKUP($A346,[1]Payoffs!$A:$AB,19,FALSE),0),2)</f>
        <v>0</v>
      </c>
      <c r="AL346" s="11">
        <v>0</v>
      </c>
      <c r="AM346" s="11">
        <f>IF(AB346&lt;&gt;0,Y346+AC346-AF346+O346-AE346+AI346+AJ346-AK346+P346+AL346,O346+AC346+AI346+AJ346-AK346+P346+AL346)+_xlfn.IFNA(VLOOKUP(A346,[1]Payoffs!A:AB,28,FALSE),0)-AG346</f>
        <v>7353.5000000000009</v>
      </c>
      <c r="AN346" s="8">
        <v>45453</v>
      </c>
      <c r="AO346" t="s">
        <v>47</v>
      </c>
      <c r="AP346" s="9">
        <v>0</v>
      </c>
      <c r="AQ346" s="3">
        <v>0</v>
      </c>
      <c r="AR346" s="3">
        <v>0</v>
      </c>
    </row>
    <row r="347" spans="1:44" x14ac:dyDescent="0.25">
      <c r="A347" s="1">
        <v>40002641</v>
      </c>
      <c r="B347" s="2">
        <v>45428</v>
      </c>
      <c r="C347" t="s">
        <v>355</v>
      </c>
      <c r="D347" t="s">
        <v>49</v>
      </c>
      <c r="E347" s="3">
        <v>208250</v>
      </c>
      <c r="F347" s="3">
        <v>205000</v>
      </c>
      <c r="G347" s="3">
        <v>3557.5</v>
      </c>
      <c r="H347" s="2">
        <v>45348</v>
      </c>
      <c r="I347" s="2">
        <v>45422</v>
      </c>
      <c r="J347">
        <v>13</v>
      </c>
      <c r="K347" s="2">
        <v>45748</v>
      </c>
      <c r="L347" s="2">
        <v>45748</v>
      </c>
      <c r="M347" t="str">
        <f t="shared" si="40"/>
        <v>No</v>
      </c>
      <c r="N347">
        <f t="shared" si="41"/>
        <v>10</v>
      </c>
      <c r="O347" s="11">
        <v>0</v>
      </c>
      <c r="P347" s="11">
        <f>SUMIF([1]Payoffs!A:A,[1]Distribution!A348,[1]Payoffs!AA:AA)</f>
        <v>0</v>
      </c>
      <c r="R347" s="5">
        <v>0.11199999999999999</v>
      </c>
      <c r="S347" s="5">
        <v>2.5000000000000001E-3</v>
      </c>
      <c r="T347" s="5">
        <v>2.5000000000000001E-3</v>
      </c>
      <c r="U347" s="6">
        <f t="shared" si="42"/>
        <v>0.10699999999999998</v>
      </c>
      <c r="V347" s="9">
        <v>129347</v>
      </c>
      <c r="W347" s="12">
        <f>SUMIF('[1]Commitment Draws'!A:A,[1]Distribution!A348,'[1]Commitment Draws'!G:G)</f>
        <v>75345.5</v>
      </c>
      <c r="X347" s="12">
        <f t="shared" si="43"/>
        <v>204692.5</v>
      </c>
      <c r="Y347" s="12">
        <v>1027.55</v>
      </c>
      <c r="Z347" s="7">
        <f t="shared" si="44"/>
        <v>1027.55</v>
      </c>
      <c r="AA347" s="7">
        <v>0</v>
      </c>
      <c r="AB347" s="11">
        <f>SUMIF('[1]Transaction Detail'!$D:$D,[1]Distribution!A348,'[1]Transaction Detail'!$H:$H)</f>
        <v>1027.55</v>
      </c>
      <c r="AC347" s="11">
        <f>SUMIF('[1]Transaction Detail'!$D:$D,[1]Distribution!A348,'[1]Transaction Detail'!$I:$I)</f>
        <v>0</v>
      </c>
      <c r="AD347" s="11">
        <f t="shared" si="45"/>
        <v>22.94</v>
      </c>
      <c r="AE347" s="11">
        <f t="shared" si="46"/>
        <v>22.94</v>
      </c>
      <c r="AF347" s="11">
        <f t="shared" si="47"/>
        <v>22.94</v>
      </c>
      <c r="AG347" s="11">
        <f>SUMIF('[1]Servicing Advances - Active'!A:A,[1]Distribution!A348,'[1]Servicing Advances - Active'!B:B)</f>
        <v>0</v>
      </c>
      <c r="AH347" s="2" t="str">
        <f>_xlfn.IFNA(VLOOKUP(A347,[1]Payoffs!A:AB,22,FALSE),"")</f>
        <v/>
      </c>
      <c r="AI347" s="11">
        <f>_xlfn.IFNA(VLOOKUP($A347,[1]Payoffs!$A:$AB,23,FALSE),0)</f>
        <v>0</v>
      </c>
      <c r="AJ347" s="11">
        <f>_xlfn.IFNA(VLOOKUP($A347,[1]Payoffs!$A:$AB,24,FALSE),0)</f>
        <v>0</v>
      </c>
      <c r="AK347" s="11">
        <f>ROUND(_xlfn.IFNA(VLOOKUP($A347,[1]Payoffs!$A:$AB,19,FALSE),0),2)</f>
        <v>0</v>
      </c>
      <c r="AL347" s="11">
        <v>0</v>
      </c>
      <c r="AM347" s="11">
        <f>IF(AB347&lt;&gt;0,Y347+AC347-AF347+O347-AE347+AI347+AJ347-AK347+P347+AL347,O347+AC347+AI347+AJ347-AK347+P347+AL347)+_xlfn.IFNA(VLOOKUP(A347,[1]Payoffs!A:AB,28,FALSE),0)-AG347</f>
        <v>981.66999999999985</v>
      </c>
      <c r="AN347" s="8">
        <v>45453</v>
      </c>
      <c r="AO347" t="s">
        <v>47</v>
      </c>
      <c r="AP347" s="9">
        <v>0</v>
      </c>
      <c r="AQ347" s="3">
        <v>0</v>
      </c>
      <c r="AR347" s="3">
        <v>0</v>
      </c>
    </row>
    <row r="348" spans="1:44" x14ac:dyDescent="0.25">
      <c r="A348" s="1">
        <v>40002662</v>
      </c>
      <c r="B348" s="2">
        <v>45428</v>
      </c>
      <c r="C348" t="s">
        <v>356</v>
      </c>
      <c r="D348" t="s">
        <v>65</v>
      </c>
      <c r="E348" s="3">
        <v>247500</v>
      </c>
      <c r="F348" s="3">
        <v>20000</v>
      </c>
      <c r="G348" s="3">
        <v>20000</v>
      </c>
      <c r="H348" s="2">
        <v>45345</v>
      </c>
      <c r="I348" s="2">
        <v>45392</v>
      </c>
      <c r="J348">
        <v>13</v>
      </c>
      <c r="K348" s="2">
        <v>45748</v>
      </c>
      <c r="L348" s="2">
        <v>45748</v>
      </c>
      <c r="M348" t="str">
        <f t="shared" si="40"/>
        <v>No</v>
      </c>
      <c r="N348">
        <f t="shared" si="41"/>
        <v>10</v>
      </c>
      <c r="O348" s="11">
        <v>0</v>
      </c>
      <c r="P348" s="11">
        <f>SUMIF([1]Payoffs!A:A,[1]Distribution!A349,[1]Payoffs!AA:AA)</f>
        <v>0</v>
      </c>
      <c r="R348" s="5">
        <v>0.107</v>
      </c>
      <c r="S348" s="5">
        <v>2.5000000000000001E-3</v>
      </c>
      <c r="T348" s="5">
        <v>2.5000000000000001E-3</v>
      </c>
      <c r="U348" s="6">
        <f t="shared" si="42"/>
        <v>0.10199999999999999</v>
      </c>
      <c r="V348" s="9">
        <v>227500</v>
      </c>
      <c r="W348" s="12">
        <f>SUMIF('[1]Commitment Draws'!A:A,[1]Distribution!A349,'[1]Commitment Draws'!G:G)</f>
        <v>0</v>
      </c>
      <c r="X348" s="12">
        <f t="shared" si="43"/>
        <v>227500</v>
      </c>
      <c r="Y348" s="12">
        <v>2028.54</v>
      </c>
      <c r="Z348" s="7">
        <f t="shared" si="44"/>
        <v>2028.54</v>
      </c>
      <c r="AA348" s="7">
        <v>0</v>
      </c>
      <c r="AB348" s="11">
        <f>SUMIF('[1]Transaction Detail'!$D:$D,[1]Distribution!A349,'[1]Transaction Detail'!$H:$H)</f>
        <v>2028.54</v>
      </c>
      <c r="AC348" s="11">
        <f>SUMIF('[1]Transaction Detail'!$D:$D,[1]Distribution!A349,'[1]Transaction Detail'!$I:$I)</f>
        <v>0</v>
      </c>
      <c r="AD348" s="11">
        <f t="shared" si="45"/>
        <v>47.4</v>
      </c>
      <c r="AE348" s="11">
        <f t="shared" si="46"/>
        <v>47.4</v>
      </c>
      <c r="AF348" s="11">
        <f t="shared" si="47"/>
        <v>47.4</v>
      </c>
      <c r="AG348" s="11">
        <f>SUMIF('[1]Servicing Advances - Active'!A:A,[1]Distribution!A349,'[1]Servicing Advances - Active'!B:B)</f>
        <v>0</v>
      </c>
      <c r="AH348" s="2" t="str">
        <f>_xlfn.IFNA(VLOOKUP(A348,[1]Payoffs!A:AB,22,FALSE),"")</f>
        <v/>
      </c>
      <c r="AI348" s="11">
        <f>_xlfn.IFNA(VLOOKUP($A348,[1]Payoffs!$A:$AB,23,FALSE),0)</f>
        <v>0</v>
      </c>
      <c r="AJ348" s="11">
        <f>_xlfn.IFNA(VLOOKUP($A348,[1]Payoffs!$A:$AB,24,FALSE),0)</f>
        <v>0</v>
      </c>
      <c r="AK348" s="11">
        <f>ROUND(_xlfn.IFNA(VLOOKUP($A348,[1]Payoffs!$A:$AB,19,FALSE),0),2)</f>
        <v>0</v>
      </c>
      <c r="AL348" s="11">
        <v>0</v>
      </c>
      <c r="AM348" s="11">
        <f>IF(AB348&lt;&gt;0,Y348+AC348-AF348+O348-AE348+AI348+AJ348-AK348+P348+AL348,O348+AC348+AI348+AJ348-AK348+P348+AL348)+_xlfn.IFNA(VLOOKUP(A348,[1]Payoffs!A:AB,28,FALSE),0)-AG348</f>
        <v>1933.7399999999998</v>
      </c>
      <c r="AN348" s="8">
        <v>45453</v>
      </c>
      <c r="AO348" t="s">
        <v>47</v>
      </c>
      <c r="AP348" s="9">
        <v>0</v>
      </c>
      <c r="AQ348" s="3">
        <v>0</v>
      </c>
      <c r="AR348" s="3">
        <v>0</v>
      </c>
    </row>
    <row r="349" spans="1:44" x14ac:dyDescent="0.25">
      <c r="A349" s="1">
        <v>40002671</v>
      </c>
      <c r="B349" s="2">
        <v>45428</v>
      </c>
      <c r="C349" t="s">
        <v>355</v>
      </c>
      <c r="D349" t="s">
        <v>49</v>
      </c>
      <c r="E349" s="3">
        <v>272000</v>
      </c>
      <c r="F349" s="3">
        <v>270000</v>
      </c>
      <c r="G349" s="3">
        <v>0</v>
      </c>
      <c r="H349" s="2">
        <v>45348</v>
      </c>
      <c r="I349" s="2">
        <v>45422</v>
      </c>
      <c r="J349">
        <v>13</v>
      </c>
      <c r="K349" s="2">
        <v>45748</v>
      </c>
      <c r="L349" s="2">
        <v>45748</v>
      </c>
      <c r="M349" t="str">
        <f t="shared" si="40"/>
        <v>No</v>
      </c>
      <c r="N349">
        <f t="shared" si="41"/>
        <v>0</v>
      </c>
      <c r="O349" s="11">
        <v>0</v>
      </c>
      <c r="P349" s="11">
        <f>SUMIF([1]Payoffs!A:A,[1]Distribution!A350,[1]Payoffs!AA:AA)</f>
        <v>0</v>
      </c>
      <c r="R349" s="5">
        <v>0.11199999999999999</v>
      </c>
      <c r="S349" s="5">
        <v>2.5000000000000001E-3</v>
      </c>
      <c r="T349" s="5">
        <v>2.5000000000000001E-3</v>
      </c>
      <c r="U349" s="6">
        <f t="shared" si="42"/>
        <v>0.10699999999999998</v>
      </c>
      <c r="V349" s="9">
        <v>253831</v>
      </c>
      <c r="W349" s="12">
        <f>SUMIF('[1]Commitment Draws'!A:A,[1]Distribution!A350,'[1]Commitment Draws'!G:G)</f>
        <v>0</v>
      </c>
      <c r="X349" s="12">
        <f t="shared" si="43"/>
        <v>0</v>
      </c>
      <c r="Y349" s="12">
        <v>0</v>
      </c>
      <c r="Z349" s="7">
        <f t="shared" si="44"/>
        <v>0</v>
      </c>
      <c r="AA349" s="7">
        <v>0</v>
      </c>
      <c r="AB349" s="11">
        <f>SUMIF('[1]Transaction Detail'!$D:$D,[1]Distribution!A350,'[1]Transaction Detail'!$H:$H)</f>
        <v>0</v>
      </c>
      <c r="AC349" s="11">
        <f>SUMIF('[1]Transaction Detail'!$D:$D,[1]Distribution!A350,'[1]Transaction Detail'!$I:$I)</f>
        <v>0</v>
      </c>
      <c r="AD349" s="11">
        <f t="shared" si="45"/>
        <v>0</v>
      </c>
      <c r="AE349" s="11">
        <f t="shared" si="46"/>
        <v>0</v>
      </c>
      <c r="AF349" s="11">
        <f t="shared" si="47"/>
        <v>0</v>
      </c>
      <c r="AG349" s="11">
        <f>SUMIF('[1]Servicing Advances - Active'!A:A,[1]Distribution!A350,'[1]Servicing Advances - Active'!B:B)</f>
        <v>0</v>
      </c>
      <c r="AH349" s="2">
        <f>_xlfn.IFNA(VLOOKUP(A349,[1]Payoffs!A:AB,22,FALSE),"")</f>
        <v>45413</v>
      </c>
      <c r="AI349" s="11">
        <f>_xlfn.IFNA(VLOOKUP($A349,[1]Payoffs!$A:$AB,23,FALSE),0)</f>
        <v>253831</v>
      </c>
      <c r="AJ349" s="11">
        <f>_xlfn.IFNA(VLOOKUP($A349,[1]Payoffs!$A:$AB,24,FALSE),0)</f>
        <v>2357.61</v>
      </c>
      <c r="AK349" s="11">
        <f>ROUND(_xlfn.IFNA(VLOOKUP($A349,[1]Payoffs!$A:$AB,19,FALSE),0),2)</f>
        <v>105.25</v>
      </c>
      <c r="AL349" s="11">
        <v>0</v>
      </c>
      <c r="AM349" s="11">
        <f>IF(AB349&lt;&gt;0,Y349+AC349-AF349+O349-AE349+AI349+AJ349-AK349+P349+AL349,O349+AC349+AI349+AJ349-AK349+P349+AL349)+_xlfn.IFNA(VLOOKUP(A349,[1]Payoffs!A:AB,28,FALSE),0)-AG349</f>
        <v>256083.36</v>
      </c>
      <c r="AN349" s="13" t="s">
        <v>52</v>
      </c>
      <c r="AO349" t="s">
        <v>53</v>
      </c>
      <c r="AP349" s="9">
        <v>0</v>
      </c>
      <c r="AQ349" s="3">
        <v>0</v>
      </c>
      <c r="AR349" s="3">
        <v>0</v>
      </c>
    </row>
    <row r="350" spans="1:44" x14ac:dyDescent="0.25">
      <c r="A350" s="1">
        <v>40002672</v>
      </c>
      <c r="B350" s="2">
        <v>45428</v>
      </c>
      <c r="C350" t="s">
        <v>355</v>
      </c>
      <c r="D350" t="s">
        <v>49</v>
      </c>
      <c r="E350" s="3">
        <v>158843</v>
      </c>
      <c r="F350" s="3">
        <v>157875</v>
      </c>
      <c r="G350" s="3">
        <v>0</v>
      </c>
      <c r="H350" s="2">
        <v>45345</v>
      </c>
      <c r="I350" s="2">
        <v>45422</v>
      </c>
      <c r="J350">
        <v>13</v>
      </c>
      <c r="K350" s="2">
        <v>45748</v>
      </c>
      <c r="L350" s="2">
        <v>45748</v>
      </c>
      <c r="M350" t="str">
        <f t="shared" si="40"/>
        <v>No</v>
      </c>
      <c r="N350">
        <f t="shared" si="41"/>
        <v>0</v>
      </c>
      <c r="O350" s="11">
        <v>0</v>
      </c>
      <c r="P350" s="11">
        <f>SUMIF([1]Payoffs!A:A,[1]Distribution!A351,[1]Payoffs!AA:AA)</f>
        <v>0</v>
      </c>
      <c r="R350" s="5">
        <v>0.11199999999999999</v>
      </c>
      <c r="S350" s="5">
        <v>2.5000000000000001E-3</v>
      </c>
      <c r="T350" s="5">
        <v>2.5000000000000001E-3</v>
      </c>
      <c r="U350" s="6">
        <f t="shared" si="42"/>
        <v>0.10699999999999998</v>
      </c>
      <c r="V350" s="9">
        <v>109352.61</v>
      </c>
      <c r="W350" s="12">
        <f>SUMIF('[1]Commitment Draws'!A:A,[1]Distribution!A351,'[1]Commitment Draws'!G:G)</f>
        <v>0</v>
      </c>
      <c r="X350" s="12">
        <f t="shared" si="43"/>
        <v>0</v>
      </c>
      <c r="Y350" s="12">
        <v>0</v>
      </c>
      <c r="Z350" s="7">
        <f t="shared" si="44"/>
        <v>0</v>
      </c>
      <c r="AA350" s="7">
        <v>0</v>
      </c>
      <c r="AB350" s="11">
        <f>SUMIF('[1]Transaction Detail'!$D:$D,[1]Distribution!A351,'[1]Transaction Detail'!$H:$H)</f>
        <v>0</v>
      </c>
      <c r="AC350" s="11">
        <f>SUMIF('[1]Transaction Detail'!$D:$D,[1]Distribution!A351,'[1]Transaction Detail'!$I:$I)</f>
        <v>0</v>
      </c>
      <c r="AD350" s="11">
        <f t="shared" si="45"/>
        <v>0</v>
      </c>
      <c r="AE350" s="11">
        <f t="shared" si="46"/>
        <v>0</v>
      </c>
      <c r="AF350" s="11">
        <f t="shared" si="47"/>
        <v>0</v>
      </c>
      <c r="AG350" s="11">
        <f>SUMIF('[1]Servicing Advances - Active'!A:A,[1]Distribution!A351,'[1]Servicing Advances - Active'!B:B)</f>
        <v>0</v>
      </c>
      <c r="AH350" s="2">
        <f>_xlfn.IFNA(VLOOKUP(A350,[1]Payoffs!A:AB,22,FALSE),"")</f>
        <v>45420</v>
      </c>
      <c r="AI350" s="11">
        <f>_xlfn.IFNA(VLOOKUP($A350,[1]Payoffs!$A:$AB,23,FALSE),0)</f>
        <v>109352.61</v>
      </c>
      <c r="AJ350" s="11">
        <f>_xlfn.IFNA(VLOOKUP($A350,[1]Payoffs!$A:$AB,24,FALSE),0)</f>
        <v>1213.95</v>
      </c>
      <c r="AK350" s="11">
        <f>ROUND(_xlfn.IFNA(VLOOKUP($A350,[1]Payoffs!$A:$AB,19,FALSE),0),2)</f>
        <v>54.19</v>
      </c>
      <c r="AL350" s="11">
        <v>0</v>
      </c>
      <c r="AM350" s="11">
        <f>IF(AB350&lt;&gt;0,Y350+AC350-AF350+O350-AE350+AI350+AJ350-AK350+P350+AL350,O350+AC350+AI350+AJ350-AK350+P350+AL350)+_xlfn.IFNA(VLOOKUP(A350,[1]Payoffs!A:AB,28,FALSE),0)-AG350</f>
        <v>110512.37</v>
      </c>
      <c r="AN350" s="13" t="s">
        <v>52</v>
      </c>
      <c r="AO350" t="s">
        <v>53</v>
      </c>
      <c r="AP350" s="9">
        <v>0</v>
      </c>
      <c r="AQ350" s="3">
        <v>0</v>
      </c>
      <c r="AR350" s="3">
        <v>0</v>
      </c>
    </row>
    <row r="351" spans="1:44" x14ac:dyDescent="0.25">
      <c r="A351" s="1">
        <v>40002681</v>
      </c>
      <c r="B351" s="2">
        <v>45428</v>
      </c>
      <c r="C351" t="s">
        <v>355</v>
      </c>
      <c r="D351" t="s">
        <v>49</v>
      </c>
      <c r="E351" s="3">
        <v>248500</v>
      </c>
      <c r="F351" s="3">
        <v>244000</v>
      </c>
      <c r="G351" s="3">
        <v>15390</v>
      </c>
      <c r="H351" s="2">
        <v>45345</v>
      </c>
      <c r="I351" s="2">
        <v>45422</v>
      </c>
      <c r="J351">
        <v>13</v>
      </c>
      <c r="K351" s="2">
        <v>45748</v>
      </c>
      <c r="L351" s="2">
        <v>45748</v>
      </c>
      <c r="M351" t="str">
        <f t="shared" si="40"/>
        <v>No</v>
      </c>
      <c r="N351">
        <f t="shared" si="41"/>
        <v>10</v>
      </c>
      <c r="O351" s="11">
        <v>0</v>
      </c>
      <c r="P351" s="11">
        <f>SUMIF([1]Payoffs!A:A,[1]Distribution!A352,[1]Payoffs!AA:AA)</f>
        <v>0</v>
      </c>
      <c r="R351" s="5">
        <v>0.11199999999999999</v>
      </c>
      <c r="S351" s="5">
        <v>2.5000000000000001E-3</v>
      </c>
      <c r="T351" s="5">
        <v>2.5000000000000001E-3</v>
      </c>
      <c r="U351" s="6">
        <f t="shared" si="42"/>
        <v>0.10699999999999998</v>
      </c>
      <c r="V351" s="9">
        <v>174882</v>
      </c>
      <c r="W351" s="12">
        <f>SUMIF('[1]Commitment Draws'!A:A,[1]Distribution!A352,'[1]Commitment Draws'!G:G)</f>
        <v>58228</v>
      </c>
      <c r="X351" s="12">
        <f t="shared" si="43"/>
        <v>233110</v>
      </c>
      <c r="Y351" s="12">
        <v>1537.58</v>
      </c>
      <c r="Z351" s="7">
        <f t="shared" si="44"/>
        <v>1537.58</v>
      </c>
      <c r="AA351" s="7">
        <v>0</v>
      </c>
      <c r="AB351" s="11">
        <f>SUMIF('[1]Transaction Detail'!$D:$D,[1]Distribution!A352,'[1]Transaction Detail'!$H:$H)</f>
        <v>1537.58</v>
      </c>
      <c r="AC351" s="11">
        <f>SUMIF('[1]Transaction Detail'!$D:$D,[1]Distribution!A352,'[1]Transaction Detail'!$I:$I)</f>
        <v>0</v>
      </c>
      <c r="AD351" s="11">
        <f t="shared" si="45"/>
        <v>34.32</v>
      </c>
      <c r="AE351" s="11">
        <f t="shared" si="46"/>
        <v>34.32</v>
      </c>
      <c r="AF351" s="11">
        <f t="shared" si="47"/>
        <v>34.32</v>
      </c>
      <c r="AG351" s="11">
        <f>SUMIF('[1]Servicing Advances - Active'!A:A,[1]Distribution!A352,'[1]Servicing Advances - Active'!B:B)</f>
        <v>0</v>
      </c>
      <c r="AH351" s="2" t="str">
        <f>_xlfn.IFNA(VLOOKUP(A351,[1]Payoffs!A:AB,22,FALSE),"")</f>
        <v/>
      </c>
      <c r="AI351" s="11">
        <f>_xlfn.IFNA(VLOOKUP($A351,[1]Payoffs!$A:$AB,23,FALSE),0)</f>
        <v>0</v>
      </c>
      <c r="AJ351" s="11">
        <f>_xlfn.IFNA(VLOOKUP($A351,[1]Payoffs!$A:$AB,24,FALSE),0)</f>
        <v>0</v>
      </c>
      <c r="AK351" s="11">
        <f>ROUND(_xlfn.IFNA(VLOOKUP($A351,[1]Payoffs!$A:$AB,19,FALSE),0),2)</f>
        <v>0</v>
      </c>
      <c r="AL351" s="11">
        <v>0</v>
      </c>
      <c r="AM351" s="11">
        <f>IF(AB351&lt;&gt;0,Y351+AC351-AF351+O351-AE351+AI351+AJ351-AK351+P351+AL351,O351+AC351+AI351+AJ351-AK351+P351+AL351)+_xlfn.IFNA(VLOOKUP(A351,[1]Payoffs!A:AB,28,FALSE),0)-AG351</f>
        <v>1468.94</v>
      </c>
      <c r="AN351" s="8">
        <v>45453</v>
      </c>
      <c r="AO351" t="s">
        <v>47</v>
      </c>
      <c r="AP351" s="9">
        <v>0</v>
      </c>
      <c r="AQ351" s="3">
        <v>0</v>
      </c>
      <c r="AR351" s="3">
        <v>0</v>
      </c>
    </row>
    <row r="352" spans="1:44" x14ac:dyDescent="0.25">
      <c r="A352" s="1">
        <v>40002682</v>
      </c>
      <c r="B352" s="2">
        <v>45428</v>
      </c>
      <c r="C352" t="s">
        <v>355</v>
      </c>
      <c r="D352" t="s">
        <v>49</v>
      </c>
      <c r="E352" s="3">
        <v>247350</v>
      </c>
      <c r="F352" s="3">
        <v>244000</v>
      </c>
      <c r="G352" s="3">
        <v>0</v>
      </c>
      <c r="H352" s="2">
        <v>45345</v>
      </c>
      <c r="I352" s="2">
        <v>45422</v>
      </c>
      <c r="J352">
        <v>13</v>
      </c>
      <c r="K352" s="2">
        <v>45748</v>
      </c>
      <c r="L352" s="2">
        <v>45748</v>
      </c>
      <c r="M352" t="str">
        <f t="shared" si="40"/>
        <v>No</v>
      </c>
      <c r="N352">
        <f t="shared" si="41"/>
        <v>10</v>
      </c>
      <c r="O352" s="11">
        <v>0</v>
      </c>
      <c r="P352" s="11">
        <f>SUMIF([1]Payoffs!A:A,[1]Distribution!A353,[1]Payoffs!AA:AA)</f>
        <v>0</v>
      </c>
      <c r="R352" s="5">
        <v>0.11199999999999999</v>
      </c>
      <c r="S352" s="5">
        <v>2.5000000000000001E-3</v>
      </c>
      <c r="T352" s="5">
        <v>2.5000000000000001E-3</v>
      </c>
      <c r="U352" s="6">
        <f t="shared" si="42"/>
        <v>0.10699999999999998</v>
      </c>
      <c r="V352" s="9">
        <v>182117</v>
      </c>
      <c r="W352" s="12">
        <f>SUMIF('[1]Commitment Draws'!A:A,[1]Distribution!A353,'[1]Commitment Draws'!G:G)</f>
        <v>65233</v>
      </c>
      <c r="X352" s="12">
        <f t="shared" si="43"/>
        <v>247350</v>
      </c>
      <c r="Y352" s="12">
        <v>1699.76</v>
      </c>
      <c r="Z352" s="7">
        <f t="shared" si="44"/>
        <v>1699.76</v>
      </c>
      <c r="AA352" s="7">
        <v>0</v>
      </c>
      <c r="AB352" s="11">
        <f>SUMIF('[1]Transaction Detail'!$D:$D,[1]Distribution!A353,'[1]Transaction Detail'!$H:$H)</f>
        <v>1699.76</v>
      </c>
      <c r="AC352" s="11">
        <f>SUMIF('[1]Transaction Detail'!$D:$D,[1]Distribution!A353,'[1]Transaction Detail'!$I:$I)</f>
        <v>0</v>
      </c>
      <c r="AD352" s="11">
        <f t="shared" si="45"/>
        <v>37.94</v>
      </c>
      <c r="AE352" s="11">
        <f t="shared" si="46"/>
        <v>37.94</v>
      </c>
      <c r="AF352" s="11">
        <f t="shared" si="47"/>
        <v>37.94</v>
      </c>
      <c r="AG352" s="11">
        <f>SUMIF('[1]Servicing Advances - Active'!A:A,[1]Distribution!A353,'[1]Servicing Advances - Active'!B:B)</f>
        <v>0</v>
      </c>
      <c r="AH352" s="2" t="str">
        <f>_xlfn.IFNA(VLOOKUP(A352,[1]Payoffs!A:AB,22,FALSE),"")</f>
        <v/>
      </c>
      <c r="AI352" s="11">
        <f>_xlfn.IFNA(VLOOKUP($A352,[1]Payoffs!$A:$AB,23,FALSE),0)</f>
        <v>0</v>
      </c>
      <c r="AJ352" s="11">
        <f>_xlfn.IFNA(VLOOKUP($A352,[1]Payoffs!$A:$AB,24,FALSE),0)</f>
        <v>0</v>
      </c>
      <c r="AK352" s="11">
        <f>ROUND(_xlfn.IFNA(VLOOKUP($A352,[1]Payoffs!$A:$AB,19,FALSE),0),2)</f>
        <v>0</v>
      </c>
      <c r="AL352" s="11">
        <v>0</v>
      </c>
      <c r="AM352" s="11">
        <f>IF(AB352&lt;&gt;0,Y352+AC352-AF352+O352-AE352+AI352+AJ352-AK352+P352+AL352,O352+AC352+AI352+AJ352-AK352+P352+AL352)+_xlfn.IFNA(VLOOKUP(A352,[1]Payoffs!A:AB,28,FALSE),0)-AG352</f>
        <v>1623.8799999999999</v>
      </c>
      <c r="AN352" s="8">
        <v>45453</v>
      </c>
      <c r="AO352" t="s">
        <v>47</v>
      </c>
      <c r="AP352" s="9">
        <v>0</v>
      </c>
      <c r="AQ352" s="3">
        <v>0</v>
      </c>
      <c r="AR352" s="3">
        <v>0</v>
      </c>
    </row>
    <row r="353" spans="1:44" x14ac:dyDescent="0.25">
      <c r="A353" s="1">
        <v>40002683</v>
      </c>
      <c r="B353" s="2">
        <v>45428</v>
      </c>
      <c r="C353" t="s">
        <v>355</v>
      </c>
      <c r="D353" t="s">
        <v>49</v>
      </c>
      <c r="E353" s="3">
        <v>248500</v>
      </c>
      <c r="F353" s="3">
        <v>244000</v>
      </c>
      <c r="G353" s="3">
        <v>74108</v>
      </c>
      <c r="H353" s="2">
        <v>45345</v>
      </c>
      <c r="I353" s="2">
        <v>45422</v>
      </c>
      <c r="J353">
        <v>13</v>
      </c>
      <c r="K353" s="2">
        <v>45748</v>
      </c>
      <c r="L353" s="2">
        <v>45748</v>
      </c>
      <c r="M353" t="str">
        <f t="shared" si="40"/>
        <v>No</v>
      </c>
      <c r="N353">
        <f t="shared" si="41"/>
        <v>10</v>
      </c>
      <c r="O353" s="11">
        <v>0</v>
      </c>
      <c r="P353" s="11">
        <f>SUMIF([1]Payoffs!A:A,[1]Distribution!A354,[1]Payoffs!AA:AA)</f>
        <v>0</v>
      </c>
      <c r="R353" s="5">
        <v>0.11199999999999999</v>
      </c>
      <c r="S353" s="5">
        <v>2.5000000000000001E-3</v>
      </c>
      <c r="T353" s="5">
        <v>2.5000000000000001E-3</v>
      </c>
      <c r="U353" s="6">
        <f t="shared" si="42"/>
        <v>0.10699999999999998</v>
      </c>
      <c r="V353" s="9">
        <v>126632</v>
      </c>
      <c r="W353" s="12">
        <f>SUMIF('[1]Commitment Draws'!A:A,[1]Distribution!A354,'[1]Commitment Draws'!G:G)</f>
        <v>47760</v>
      </c>
      <c r="X353" s="12">
        <f t="shared" si="43"/>
        <v>174392</v>
      </c>
      <c r="Y353" s="12">
        <v>1061.24</v>
      </c>
      <c r="Z353" s="7">
        <f t="shared" si="44"/>
        <v>1061.24</v>
      </c>
      <c r="AA353" s="7">
        <v>0</v>
      </c>
      <c r="AB353" s="11">
        <f>SUMIF('[1]Transaction Detail'!$D:$D,[1]Distribution!A354,'[1]Transaction Detail'!$H:$H)</f>
        <v>1061.24</v>
      </c>
      <c r="AC353" s="11">
        <f>SUMIF('[1]Transaction Detail'!$D:$D,[1]Distribution!A354,'[1]Transaction Detail'!$I:$I)</f>
        <v>0</v>
      </c>
      <c r="AD353" s="11">
        <f t="shared" si="45"/>
        <v>23.69</v>
      </c>
      <c r="AE353" s="11">
        <f t="shared" si="46"/>
        <v>23.69</v>
      </c>
      <c r="AF353" s="11">
        <f t="shared" si="47"/>
        <v>23.69</v>
      </c>
      <c r="AG353" s="11">
        <f>SUMIF('[1]Servicing Advances - Active'!A:A,[1]Distribution!A354,'[1]Servicing Advances - Active'!B:B)</f>
        <v>0</v>
      </c>
      <c r="AH353" s="2" t="str">
        <f>_xlfn.IFNA(VLOOKUP(A353,[1]Payoffs!A:AB,22,FALSE),"")</f>
        <v/>
      </c>
      <c r="AI353" s="11">
        <f>_xlfn.IFNA(VLOOKUP($A353,[1]Payoffs!$A:$AB,23,FALSE),0)</f>
        <v>0</v>
      </c>
      <c r="AJ353" s="11">
        <f>_xlfn.IFNA(VLOOKUP($A353,[1]Payoffs!$A:$AB,24,FALSE),0)</f>
        <v>0</v>
      </c>
      <c r="AK353" s="11">
        <f>ROUND(_xlfn.IFNA(VLOOKUP($A353,[1]Payoffs!$A:$AB,19,FALSE),0),2)</f>
        <v>0</v>
      </c>
      <c r="AL353" s="11">
        <v>0</v>
      </c>
      <c r="AM353" s="11">
        <f>IF(AB353&lt;&gt;0,Y353+AC353-AF353+O353-AE353+AI353+AJ353-AK353+P353+AL353,O353+AC353+AI353+AJ353-AK353+P353+AL353)+_xlfn.IFNA(VLOOKUP(A353,[1]Payoffs!A:AB,28,FALSE),0)-AG353</f>
        <v>1013.8599999999999</v>
      </c>
      <c r="AN353" s="8">
        <v>45453</v>
      </c>
      <c r="AO353" t="s">
        <v>47</v>
      </c>
      <c r="AP353" s="9">
        <v>0</v>
      </c>
      <c r="AQ353" s="3">
        <v>0</v>
      </c>
      <c r="AR353" s="3">
        <v>0</v>
      </c>
    </row>
    <row r="354" spans="1:44" x14ac:dyDescent="0.25">
      <c r="A354" s="1">
        <v>40002700</v>
      </c>
      <c r="B354" s="2">
        <v>45428</v>
      </c>
      <c r="C354" t="s">
        <v>357</v>
      </c>
      <c r="D354" t="s">
        <v>49</v>
      </c>
      <c r="E354" s="3">
        <v>269500</v>
      </c>
      <c r="F354" s="3">
        <v>283676</v>
      </c>
      <c r="G354" s="3">
        <v>97743</v>
      </c>
      <c r="H354" s="2">
        <v>45344</v>
      </c>
      <c r="I354" s="2">
        <v>45422</v>
      </c>
      <c r="J354">
        <v>13</v>
      </c>
      <c r="K354" s="2">
        <v>45748</v>
      </c>
      <c r="L354" s="2">
        <v>45748</v>
      </c>
      <c r="M354" t="str">
        <f t="shared" si="40"/>
        <v>No</v>
      </c>
      <c r="N354">
        <f t="shared" si="41"/>
        <v>10</v>
      </c>
      <c r="O354" s="11">
        <v>0</v>
      </c>
      <c r="P354" s="11">
        <f>SUMIF([1]Payoffs!A:A,[1]Distribution!A355,[1]Payoffs!AA:AA)</f>
        <v>0</v>
      </c>
      <c r="R354" s="5">
        <v>0.11800000000000001</v>
      </c>
      <c r="S354" s="5">
        <v>2.5000000000000001E-3</v>
      </c>
      <c r="T354" s="5">
        <v>2.5000000000000001E-3</v>
      </c>
      <c r="U354" s="6">
        <f t="shared" si="42"/>
        <v>0.113</v>
      </c>
      <c r="V354" s="9">
        <v>99752</v>
      </c>
      <c r="W354" s="12">
        <f>SUMIF('[1]Commitment Draws'!A:A,[1]Distribution!A355,'[1]Commitment Draws'!G:G)</f>
        <v>72005</v>
      </c>
      <c r="X354" s="12">
        <f t="shared" si="43"/>
        <v>171757</v>
      </c>
      <c r="Y354" s="12">
        <v>460.68</v>
      </c>
      <c r="Z354" s="7">
        <f t="shared" si="44"/>
        <v>460.68</v>
      </c>
      <c r="AA354" s="7">
        <v>0</v>
      </c>
      <c r="AB354" s="11">
        <f>SUMIF('[1]Transaction Detail'!$D:$D,[1]Distribution!A355,'[1]Transaction Detail'!$H:$H)</f>
        <v>460.68</v>
      </c>
      <c r="AC354" s="11">
        <f>SUMIF('[1]Transaction Detail'!$D:$D,[1]Distribution!A355,'[1]Transaction Detail'!$I:$I)</f>
        <v>0</v>
      </c>
      <c r="AD354" s="11">
        <f t="shared" si="45"/>
        <v>9.76</v>
      </c>
      <c r="AE354" s="11">
        <f t="shared" si="46"/>
        <v>9.76</v>
      </c>
      <c r="AF354" s="11">
        <f t="shared" si="47"/>
        <v>9.76</v>
      </c>
      <c r="AG354" s="11">
        <f>SUMIF('[1]Servicing Advances - Active'!A:A,[1]Distribution!A355,'[1]Servicing Advances - Active'!B:B)</f>
        <v>0</v>
      </c>
      <c r="AH354" s="2" t="str">
        <f>_xlfn.IFNA(VLOOKUP(A354,[1]Payoffs!A:AB,22,FALSE),"")</f>
        <v/>
      </c>
      <c r="AI354" s="11">
        <f>_xlfn.IFNA(VLOOKUP($A354,[1]Payoffs!$A:$AB,23,FALSE),0)</f>
        <v>0</v>
      </c>
      <c r="AJ354" s="11">
        <f>_xlfn.IFNA(VLOOKUP($A354,[1]Payoffs!$A:$AB,24,FALSE),0)</f>
        <v>0</v>
      </c>
      <c r="AK354" s="11">
        <f>ROUND(_xlfn.IFNA(VLOOKUP($A354,[1]Payoffs!$A:$AB,19,FALSE),0),2)</f>
        <v>0</v>
      </c>
      <c r="AL354" s="11">
        <v>0</v>
      </c>
      <c r="AM354" s="11">
        <f>IF(AB354&lt;&gt;0,Y354+AC354-AF354+O354-AE354+AI354+AJ354-AK354+P354+AL354,O354+AC354+AI354+AJ354-AK354+P354+AL354)+_xlfn.IFNA(VLOOKUP(A354,[1]Payoffs!A:AB,28,FALSE),0)-AG354</f>
        <v>441.16</v>
      </c>
      <c r="AN354" s="8">
        <v>45453</v>
      </c>
      <c r="AO354" t="s">
        <v>47</v>
      </c>
      <c r="AP354" s="9">
        <v>0</v>
      </c>
      <c r="AQ354" s="3">
        <v>0</v>
      </c>
      <c r="AR354" s="3">
        <v>0</v>
      </c>
    </row>
    <row r="355" spans="1:44" x14ac:dyDescent="0.25">
      <c r="A355" s="1">
        <v>40002744</v>
      </c>
      <c r="B355" s="2">
        <v>45428</v>
      </c>
      <c r="C355" t="s">
        <v>358</v>
      </c>
      <c r="D355" t="s">
        <v>65</v>
      </c>
      <c r="E355" s="3">
        <v>207090</v>
      </c>
      <c r="F355" s="3">
        <v>66840</v>
      </c>
      <c r="G355" s="3">
        <v>0</v>
      </c>
      <c r="H355" s="2">
        <v>45343</v>
      </c>
      <c r="I355" s="2">
        <v>45422</v>
      </c>
      <c r="J355">
        <v>13</v>
      </c>
      <c r="K355" s="2">
        <v>45748</v>
      </c>
      <c r="L355" s="2">
        <v>45748</v>
      </c>
      <c r="M355" t="str">
        <f t="shared" si="40"/>
        <v>No</v>
      </c>
      <c r="N355">
        <f t="shared" si="41"/>
        <v>10</v>
      </c>
      <c r="O355" s="11">
        <v>0</v>
      </c>
      <c r="P355" s="11">
        <f>SUMIF([1]Payoffs!A:A,[1]Distribution!A356,[1]Payoffs!AA:AA)</f>
        <v>0</v>
      </c>
      <c r="R355" s="5">
        <v>0.11699999999999999</v>
      </c>
      <c r="S355" s="5">
        <v>2.5000000000000001E-3</v>
      </c>
      <c r="T355" s="5">
        <v>2.5000000000000001E-3</v>
      </c>
      <c r="U355" s="6">
        <f t="shared" si="42"/>
        <v>0.11199999999999999</v>
      </c>
      <c r="V355" s="9">
        <v>140250</v>
      </c>
      <c r="W355" s="12">
        <f>SUMIF('[1]Commitment Draws'!A:A,[1]Distribution!A356,'[1]Commitment Draws'!G:G)</f>
        <v>66840</v>
      </c>
      <c r="X355" s="12">
        <f t="shared" si="43"/>
        <v>207090</v>
      </c>
      <c r="Y355" s="12">
        <v>1367.44</v>
      </c>
      <c r="Z355" s="7">
        <f t="shared" si="44"/>
        <v>1367.44</v>
      </c>
      <c r="AA355" s="7">
        <v>0</v>
      </c>
      <c r="AB355" s="11">
        <f>SUMIF('[1]Transaction Detail'!$D:$D,[1]Distribution!A356,'[1]Transaction Detail'!$H:$H)</f>
        <v>1367.44</v>
      </c>
      <c r="AC355" s="11">
        <f>SUMIF('[1]Transaction Detail'!$D:$D,[1]Distribution!A356,'[1]Transaction Detail'!$I:$I)</f>
        <v>0</v>
      </c>
      <c r="AD355" s="11">
        <f t="shared" si="45"/>
        <v>29.22</v>
      </c>
      <c r="AE355" s="11">
        <f t="shared" si="46"/>
        <v>29.22</v>
      </c>
      <c r="AF355" s="11">
        <f t="shared" si="47"/>
        <v>29.22</v>
      </c>
      <c r="AG355" s="11">
        <f>SUMIF('[1]Servicing Advances - Active'!A:A,[1]Distribution!A356,'[1]Servicing Advances - Active'!B:B)</f>
        <v>0</v>
      </c>
      <c r="AH355" s="2" t="str">
        <f>_xlfn.IFNA(VLOOKUP(A355,[1]Payoffs!A:AB,22,FALSE),"")</f>
        <v/>
      </c>
      <c r="AI355" s="11">
        <f>_xlfn.IFNA(VLOOKUP($A355,[1]Payoffs!$A:$AB,23,FALSE),0)</f>
        <v>0</v>
      </c>
      <c r="AJ355" s="11">
        <f>_xlfn.IFNA(VLOOKUP($A355,[1]Payoffs!$A:$AB,24,FALSE),0)</f>
        <v>0</v>
      </c>
      <c r="AK355" s="11">
        <f>ROUND(_xlfn.IFNA(VLOOKUP($A355,[1]Payoffs!$A:$AB,19,FALSE),0),2)</f>
        <v>0</v>
      </c>
      <c r="AL355" s="11">
        <v>0</v>
      </c>
      <c r="AM355" s="11">
        <f>IF(AB355&lt;&gt;0,Y355+AC355-AF355+O355-AE355+AI355+AJ355-AK355+P355+AL355,O355+AC355+AI355+AJ355-AK355+P355+AL355)+_xlfn.IFNA(VLOOKUP(A355,[1]Payoffs!A:AB,28,FALSE),0)-AG355</f>
        <v>1309</v>
      </c>
      <c r="AN355" s="8">
        <v>45453</v>
      </c>
      <c r="AO355" t="s">
        <v>47</v>
      </c>
      <c r="AP355" s="9">
        <v>0</v>
      </c>
      <c r="AQ355" s="3">
        <v>0</v>
      </c>
      <c r="AR355" s="3">
        <v>0</v>
      </c>
    </row>
    <row r="356" spans="1:44" x14ac:dyDescent="0.25">
      <c r="A356" s="1">
        <v>40002850</v>
      </c>
      <c r="B356" s="2">
        <v>45428</v>
      </c>
      <c r="C356" t="s">
        <v>359</v>
      </c>
      <c r="D356" t="s">
        <v>49</v>
      </c>
      <c r="E356" s="3">
        <v>846600</v>
      </c>
      <c r="F356" s="3">
        <v>666000</v>
      </c>
      <c r="G356" s="3">
        <v>633800</v>
      </c>
      <c r="H356" s="2">
        <v>45350</v>
      </c>
      <c r="I356" s="2">
        <v>45422</v>
      </c>
      <c r="J356">
        <v>19</v>
      </c>
      <c r="K356" s="2">
        <v>45931</v>
      </c>
      <c r="L356" s="2">
        <v>45931</v>
      </c>
      <c r="M356" t="str">
        <f t="shared" si="40"/>
        <v>No</v>
      </c>
      <c r="N356">
        <f t="shared" si="41"/>
        <v>16</v>
      </c>
      <c r="O356" s="11">
        <v>0</v>
      </c>
      <c r="P356" s="11">
        <f>SUMIF([1]Payoffs!A:A,[1]Distribution!A357,[1]Payoffs!AA:AA)</f>
        <v>0</v>
      </c>
      <c r="R356" s="5">
        <v>0.11</v>
      </c>
      <c r="S356" s="5">
        <v>2.5000000000000001E-3</v>
      </c>
      <c r="T356" s="5">
        <v>2.5000000000000001E-3</v>
      </c>
      <c r="U356" s="6">
        <f t="shared" si="42"/>
        <v>0.105</v>
      </c>
      <c r="V356" s="9">
        <v>212800</v>
      </c>
      <c r="W356" s="12">
        <f>SUMIF('[1]Commitment Draws'!A:A,[1]Distribution!A357,'[1]Commitment Draws'!G:G)</f>
        <v>0</v>
      </c>
      <c r="X356" s="12">
        <f t="shared" si="43"/>
        <v>212800</v>
      </c>
      <c r="Y356" s="12">
        <v>1950.67</v>
      </c>
      <c r="Z356" s="7">
        <f t="shared" si="44"/>
        <v>1950.67</v>
      </c>
      <c r="AA356" s="7">
        <v>0</v>
      </c>
      <c r="AB356" s="11">
        <f>SUMIF('[1]Transaction Detail'!$D:$D,[1]Distribution!A357,'[1]Transaction Detail'!$H:$H)</f>
        <v>1950.67</v>
      </c>
      <c r="AC356" s="11">
        <f>SUMIF('[1]Transaction Detail'!$D:$D,[1]Distribution!A357,'[1]Transaction Detail'!$I:$I)</f>
        <v>0</v>
      </c>
      <c r="AD356" s="11">
        <f t="shared" si="45"/>
        <v>44.33</v>
      </c>
      <c r="AE356" s="11">
        <f t="shared" si="46"/>
        <v>44.33</v>
      </c>
      <c r="AF356" s="11">
        <f t="shared" si="47"/>
        <v>44.33</v>
      </c>
      <c r="AG356" s="11">
        <f>SUMIF('[1]Servicing Advances - Active'!A:A,[1]Distribution!A357,'[1]Servicing Advances - Active'!B:B)</f>
        <v>0</v>
      </c>
      <c r="AH356" s="2" t="str">
        <f>_xlfn.IFNA(VLOOKUP(A356,[1]Payoffs!A:AB,22,FALSE),"")</f>
        <v/>
      </c>
      <c r="AI356" s="11">
        <f>_xlfn.IFNA(VLOOKUP($A356,[1]Payoffs!$A:$AB,23,FALSE),0)</f>
        <v>0</v>
      </c>
      <c r="AJ356" s="11">
        <f>_xlfn.IFNA(VLOOKUP($A356,[1]Payoffs!$A:$AB,24,FALSE),0)</f>
        <v>0</v>
      </c>
      <c r="AK356" s="11">
        <f>ROUND(_xlfn.IFNA(VLOOKUP($A356,[1]Payoffs!$A:$AB,19,FALSE),0),2)</f>
        <v>0</v>
      </c>
      <c r="AL356" s="11">
        <v>0</v>
      </c>
      <c r="AM356" s="11">
        <f>IF(AB356&lt;&gt;0,Y356+AC356-AF356+O356-AE356+AI356+AJ356-AK356+P356+AL356,O356+AC356+AI356+AJ356-AK356+P356+AL356)+_xlfn.IFNA(VLOOKUP(A356,[1]Payoffs!A:AB,28,FALSE),0)-AG356</f>
        <v>1862.0100000000002</v>
      </c>
      <c r="AN356" s="8">
        <v>45453</v>
      </c>
      <c r="AO356" t="s">
        <v>47</v>
      </c>
      <c r="AP356" s="9">
        <v>0</v>
      </c>
      <c r="AQ356" s="3">
        <v>0</v>
      </c>
      <c r="AR356" s="3">
        <v>0</v>
      </c>
    </row>
  </sheetData>
  <conditionalFormatting sqref="A357:A1048576 A1">
    <cfRule type="duplicateValues" dxfId="1" priority="2"/>
  </conditionalFormatting>
  <conditionalFormatting sqref="A2:A35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Fillebeen</dc:creator>
  <cp:lastModifiedBy>swapnil rathi</cp:lastModifiedBy>
  <dcterms:created xsi:type="dcterms:W3CDTF">2024-05-22T21:21:39Z</dcterms:created>
  <dcterms:modified xsi:type="dcterms:W3CDTF">2024-06-20T07:11:58Z</dcterms:modified>
</cp:coreProperties>
</file>