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 EliteBook\Desktop\Аналитика\"/>
    </mc:Choice>
  </mc:AlternateContent>
  <xr:revisionPtr revIDLastSave="0" documentId="13_ncr:1_{2BB56D8B-2E21-49E9-80B0-451FE44D1A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еестр 2026" sheetId="1" r:id="rId1"/>
    <sheet name="FITUR-2026" sheetId="5" r:id="rId2"/>
    <sheet name="&quot;Ferrien Messe 2026&quot;" sheetId="6" r:id="rId3"/>
    <sheet name="Travel and Adventure" sheetId="7" r:id="rId4"/>
    <sheet name="&quot;BIT 2026&quot;  MILANO" sheetId="8" r:id="rId5"/>
    <sheet name="&quot;Danish Travel show 2026&quot;" sheetId="9" r:id="rId6"/>
    <sheet name="&quot;B-Travel&quot;" sheetId="10" r:id="rId7"/>
    <sheet name="&quot;SATTE-2026&quot;" sheetId="11" r:id="rId8"/>
    <sheet name="&quot;OTM Mumbai 2026&quot;" sheetId="12" r:id="rId9"/>
    <sheet name="&quot;ITB-2026&quot; Берлин" sheetId="13" r:id="rId10"/>
    <sheet name="&quot;MITT 2026&quot;" sheetId="14" r:id="rId11"/>
    <sheet name="&quot;ITB China - 2026&quot;" sheetId="15" r:id="rId12"/>
    <sheet name="&quot;KITF-2026&quot;" sheetId="16" r:id="rId13"/>
    <sheet name="BITF-2026" sheetId="17" r:id="rId14"/>
    <sheet name="IMEX - 2026" sheetId="18" r:id="rId15"/>
  </sheets>
  <externalReferences>
    <externalReference r:id="rId16"/>
    <externalReference r:id="rId17"/>
  </externalReferences>
  <definedNames>
    <definedName name="_xlnm._FilterDatabase" localSheetId="0" hidden="1">'реестр 2026'!$A$4:$M$112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4" i="1" l="1"/>
  <c r="O98" i="1"/>
  <c r="O69" i="1"/>
  <c r="Q15" i="1"/>
  <c r="O15" i="1"/>
  <c r="Q19" i="1"/>
  <c r="Q16" i="1"/>
  <c r="Q13" i="1"/>
  <c r="K88" i="1"/>
  <c r="J2" i="15" s="1"/>
  <c r="K89" i="1"/>
  <c r="J3" i="15" s="1"/>
  <c r="K90" i="1"/>
  <c r="J4" i="15" s="1"/>
  <c r="K91" i="1"/>
  <c r="J5" i="15" s="1"/>
  <c r="K92" i="1"/>
  <c r="J6" i="15" s="1"/>
  <c r="K93" i="1"/>
  <c r="J7" i="15" s="1"/>
  <c r="K94" i="1"/>
  <c r="J8" i="15" s="1"/>
  <c r="K95" i="1"/>
  <c r="J9" i="15" s="1"/>
  <c r="G6" i="18"/>
  <c r="D6" i="18"/>
  <c r="J6" i="18"/>
  <c r="G7" i="17"/>
  <c r="D7" i="17"/>
  <c r="J7" i="17"/>
  <c r="G6" i="16"/>
  <c r="D6" i="16"/>
  <c r="J6" i="16"/>
  <c r="K6" i="16" s="1"/>
  <c r="G10" i="15"/>
  <c r="D10" i="15"/>
  <c r="G11" i="14"/>
  <c r="D11" i="14"/>
  <c r="J11" i="14"/>
  <c r="G18" i="13"/>
  <c r="D18" i="13"/>
  <c r="J18" i="13"/>
  <c r="G7" i="12"/>
  <c r="D7" i="12"/>
  <c r="J7" i="12"/>
  <c r="G10" i="11"/>
  <c r="D10" i="11"/>
  <c r="J10" i="11"/>
  <c r="G9" i="10"/>
  <c r="D9" i="10"/>
  <c r="J9" i="10"/>
  <c r="G5" i="9"/>
  <c r="D5" i="9"/>
  <c r="J5" i="9"/>
  <c r="J6" i="8"/>
  <c r="G6" i="8"/>
  <c r="D6" i="8"/>
  <c r="G10" i="7"/>
  <c r="D10" i="7"/>
  <c r="J10" i="7"/>
  <c r="K10" i="7" s="1"/>
  <c r="K15" i="1"/>
  <c r="K33" i="1"/>
  <c r="K37" i="1"/>
  <c r="K45" i="1"/>
  <c r="K54" i="1"/>
  <c r="K60" i="1"/>
  <c r="K77" i="1"/>
  <c r="K87" i="1"/>
  <c r="K101" i="1"/>
  <c r="K107" i="1"/>
  <c r="K112" i="1"/>
  <c r="G5" i="6"/>
  <c r="D5" i="6"/>
  <c r="J5" i="6"/>
  <c r="K5" i="6" s="1"/>
  <c r="D12" i="5"/>
  <c r="J12" i="5"/>
  <c r="G12" i="5"/>
  <c r="H112" i="1"/>
  <c r="E112" i="1"/>
  <c r="H107" i="1"/>
  <c r="E107" i="1"/>
  <c r="H101" i="1"/>
  <c r="E101" i="1"/>
  <c r="H96" i="1"/>
  <c r="E96" i="1"/>
  <c r="H87" i="1"/>
  <c r="E87" i="1"/>
  <c r="H77" i="1"/>
  <c r="E77" i="1"/>
  <c r="H60" i="1"/>
  <c r="E60" i="1"/>
  <c r="H54" i="1"/>
  <c r="E54" i="1"/>
  <c r="H45" i="1"/>
  <c r="E45" i="1"/>
  <c r="H37" i="1"/>
  <c r="E37" i="1"/>
  <c r="H33" i="1"/>
  <c r="E33" i="1"/>
  <c r="H28" i="1"/>
  <c r="E28" i="1"/>
  <c r="K19" i="1"/>
  <c r="H19" i="1"/>
  <c r="E19" i="1"/>
  <c r="E15" i="1"/>
  <c r="H15" i="1"/>
  <c r="K28" i="1"/>
  <c r="J10" i="15" l="1"/>
  <c r="K10" i="15" s="1"/>
  <c r="K96" i="1"/>
  <c r="L96" i="1" s="1"/>
  <c r="K12" i="5"/>
  <c r="K18" i="13"/>
  <c r="K6" i="18"/>
  <c r="K7" i="17"/>
  <c r="K11" i="14"/>
  <c r="K7" i="12"/>
  <c r="K10" i="11"/>
  <c r="K9" i="10"/>
  <c r="K5" i="9"/>
  <c r="K6" i="8"/>
  <c r="L19" i="1"/>
  <c r="L28" i="1"/>
  <c r="L87" i="1"/>
  <c r="L77" i="1"/>
  <c r="L54" i="1"/>
  <c r="L15" i="1"/>
  <c r="L60" i="1"/>
  <c r="L101" i="1" l="1"/>
  <c r="L33" i="1"/>
  <c r="L107" i="1" l="1"/>
  <c r="L112" i="1"/>
  <c r="L37" i="1"/>
  <c r="L45" i="1"/>
</calcChain>
</file>

<file path=xl/sharedStrings.xml><?xml version="1.0" encoding="utf-8"?>
<sst xmlns="http://schemas.openxmlformats.org/spreadsheetml/2006/main" count="656" uniqueCount="165">
  <si>
    <t>№</t>
  </si>
  <si>
    <t>Название выставки</t>
  </si>
  <si>
    <t>Размер площади</t>
  </si>
  <si>
    <t xml:space="preserve">Стоимость площади </t>
  </si>
  <si>
    <t>Валюта</t>
  </si>
  <si>
    <t>Стоимость стенда</t>
  </si>
  <si>
    <t>Реестр  Международных выставок 2026 года</t>
  </si>
  <si>
    <t xml:space="preserve">Валюта </t>
  </si>
  <si>
    <t>Участники выставки</t>
  </si>
  <si>
    <t xml:space="preserve">Сумма </t>
  </si>
  <si>
    <t>Дата проведения</t>
  </si>
  <si>
    <t>15-18 января</t>
  </si>
  <si>
    <t>Сум</t>
  </si>
  <si>
    <t>Прибыль</t>
  </si>
  <si>
    <t>"Ferrien Messe 2026"</t>
  </si>
  <si>
    <t>FITUR-2026</t>
  </si>
  <si>
    <t>21-25 января</t>
  </si>
  <si>
    <t>"SULTAN TRAVEL UZBEKISTAN"</t>
  </si>
  <si>
    <t>"East Asia Point"</t>
  </si>
  <si>
    <t>60 кв м</t>
  </si>
  <si>
    <t>25-26 января</t>
  </si>
  <si>
    <t>Travel and Adventure Show Америка</t>
  </si>
  <si>
    <t>55,7 кв м</t>
  </si>
  <si>
    <t>USD</t>
  </si>
  <si>
    <t>EURO</t>
  </si>
  <si>
    <t>10-12 февраля</t>
  </si>
  <si>
    <t>OOO "Samarkand Touristic Centre"</t>
  </si>
  <si>
    <t>OOO "TRAVEL ISTAN"</t>
  </si>
  <si>
    <t>Samarcanda Adventures</t>
  </si>
  <si>
    <t>OOO "ARCADA TRAVEL"</t>
  </si>
  <si>
    <t>OOO "El MUNDO TOUR"</t>
  </si>
  <si>
    <t>OOO "AVRUD"</t>
  </si>
  <si>
    <t>Zamin DMC</t>
  </si>
  <si>
    <t>Global EXPLORE/Uzbekistan Discovery</t>
  </si>
  <si>
    <t xml:space="preserve">Zumrad travel </t>
  </si>
  <si>
    <t>Uzairways</t>
  </si>
  <si>
    <t>Tashkent travel hub</t>
  </si>
  <si>
    <t>Sogda tour</t>
  </si>
  <si>
    <t>Milliy tourism group</t>
  </si>
  <si>
    <t>Travel together</t>
  </si>
  <si>
    <t>Silk Road treasures</t>
  </si>
  <si>
    <t>Akbar travel</t>
  </si>
  <si>
    <t>OOO "FINANCE WORLD SERVICES"</t>
  </si>
  <si>
    <t>OOO AFSONA TRAVEL</t>
  </si>
  <si>
    <t>Zumrad Travel</t>
  </si>
  <si>
    <t>Anur Tour</t>
  </si>
  <si>
    <t>64 кв м</t>
  </si>
  <si>
    <t>Рубль</t>
  </si>
  <si>
    <t>"Danish Travel show 2026"</t>
  </si>
  <si>
    <t>"BIT 2026"  MILANO</t>
  </si>
  <si>
    <t>20-22 февраля</t>
  </si>
  <si>
    <t>"Miramax Travel Management"</t>
  </si>
  <si>
    <t>"Tashkent Travel Hub"</t>
  </si>
  <si>
    <t>"B-Travel"</t>
  </si>
  <si>
    <t>OOO "Global Explore"</t>
  </si>
  <si>
    <t>OOO "El Mundo Tour"</t>
  </si>
  <si>
    <t>OOO "Premium Trans"/Orient Star</t>
  </si>
  <si>
    <t>OOO "Zamin DMC"</t>
  </si>
  <si>
    <t>OOO "Smart Tours"/Travellers</t>
  </si>
  <si>
    <t>48  кв м</t>
  </si>
  <si>
    <t>"SATTE-2026"</t>
  </si>
  <si>
    <t>20-22 марта</t>
  </si>
  <si>
    <t>25-27 февраля</t>
  </si>
  <si>
    <t>"OTM Mumbai 2026"</t>
  </si>
  <si>
    <t xml:space="preserve">"Uzbekistan Airways" </t>
  </si>
  <si>
    <t>"Akfa Dream World"/Hilton</t>
  </si>
  <si>
    <t>OOO "My Frieghter"/Centrum Air</t>
  </si>
  <si>
    <t>OOO "Kazin DMC"</t>
  </si>
  <si>
    <t>OOO "BEYOND DMC"</t>
  </si>
  <si>
    <t>OOO "ENJOY TRAVEL"</t>
  </si>
  <si>
    <t>OK "EAST ASIA POINT"</t>
  </si>
  <si>
    <t>Rezbook global</t>
  </si>
  <si>
    <t>5-7 февраля</t>
  </si>
  <si>
    <t xml:space="preserve">"Enjoy Travel" </t>
  </si>
  <si>
    <t>OK "ONS Travels"</t>
  </si>
  <si>
    <t>OOO "Akfa Dream World"/Hilton</t>
  </si>
  <si>
    <t>OOO "FAYZ GRAND MINION"/Bazar Travel</t>
  </si>
  <si>
    <t>Akbar Travel</t>
  </si>
  <si>
    <t>"ITB-2026" Берлин</t>
  </si>
  <si>
    <t>3-5 марта</t>
  </si>
  <si>
    <t>202 кв м</t>
  </si>
  <si>
    <t>"International Caravan Travel Service Co.,Ltd"</t>
  </si>
  <si>
    <t>"CREATIVE TOURS" MCHJ</t>
  </si>
  <si>
    <t xml:space="preserve">"GEO TOUR SERVICE" </t>
  </si>
  <si>
    <t>"ANTIQUE TRAVEL EXPERTS" OK</t>
  </si>
  <si>
    <t>"TRAVEL FACTORY" MCHJ</t>
  </si>
  <si>
    <t>"SITARA INTERNATIONAL LTD" MCHJ</t>
  </si>
  <si>
    <t>"SEZAM TRAVEL" MCHJ</t>
  </si>
  <si>
    <t>"PEOPLETRAVEL" MCHJ</t>
  </si>
  <si>
    <t>"AKFA DREAM WORLD" MCHJ</t>
  </si>
  <si>
    <t>"DARVESH TUR SERVS" MCHJ</t>
  </si>
  <si>
    <t xml:space="preserve">OOO "GLOBAL EXPLORE"/Uzbekistan Discovery </t>
  </si>
  <si>
    <t xml:space="preserve">OOO "MEGA TOUR" </t>
  </si>
  <si>
    <t>OOO "QANOT SHARQ"</t>
  </si>
  <si>
    <t>OOO "ZAMIN DMC"</t>
  </si>
  <si>
    <t>OOO "IMRAN TOURS"</t>
  </si>
  <si>
    <t>"MITT 2026"</t>
  </si>
  <si>
    <t>11-13 марта</t>
  </si>
  <si>
    <t>135 кв м</t>
  </si>
  <si>
    <t>OOO "Dolores Travel Services"</t>
  </si>
  <si>
    <t>OOO "CENTRAL ASIA TRAVEL"</t>
  </si>
  <si>
    <t xml:space="preserve">OOO "UKTAMXON TOUR" </t>
  </si>
  <si>
    <t>Arda Khiva</t>
  </si>
  <si>
    <t>Inter MICE Asia</t>
  </si>
  <si>
    <t>TIMURWAY</t>
  </si>
  <si>
    <t>"ITB China - 2026"</t>
  </si>
  <si>
    <t>26-28 мая</t>
  </si>
  <si>
    <t>81 кв м</t>
  </si>
  <si>
    <t>OOO "Asia trip"</t>
  </si>
  <si>
    <t>"BEYOND EXPECTATIONS"</t>
  </si>
  <si>
    <t>OOO "Afsona Travel"</t>
  </si>
  <si>
    <t>OOO "Smart Tours"</t>
  </si>
  <si>
    <t>"UZTURINVESTMENT AND DEVELOPMENT"</t>
  </si>
  <si>
    <t>"KITF-2026"</t>
  </si>
  <si>
    <t>56  кв м</t>
  </si>
  <si>
    <t>"OKS TOURS"</t>
  </si>
  <si>
    <t>Hotel Pro/Arda Xiva</t>
  </si>
  <si>
    <t>22-24 апреля</t>
  </si>
  <si>
    <t>BITF-2026</t>
  </si>
  <si>
    <t>30 апреля по 2 мая</t>
  </si>
  <si>
    <t>Zilol Sanatoriya</t>
  </si>
  <si>
    <t>Tour Link/Premium Trans</t>
  </si>
  <si>
    <t>Cheksiz Trip</t>
  </si>
  <si>
    <t>Sherobod Turizm</t>
  </si>
  <si>
    <t>TIC Travel</t>
  </si>
  <si>
    <t>IMEX - 2026</t>
  </si>
  <si>
    <t>19-21 мая</t>
  </si>
  <si>
    <t>Silk Road Samarkand</t>
  </si>
  <si>
    <t>OOO "ZAMIN DMC"/Asia Luxe</t>
  </si>
  <si>
    <t>El Mundo</t>
  </si>
  <si>
    <t xml:space="preserve">Итог </t>
  </si>
  <si>
    <t xml:space="preserve"> Сум</t>
  </si>
  <si>
    <t>евро</t>
  </si>
  <si>
    <t>дол</t>
  </si>
  <si>
    <t>рубль</t>
  </si>
  <si>
    <t>94 кв м</t>
  </si>
  <si>
    <t>120 кв м</t>
  </si>
  <si>
    <t>72 кв м</t>
  </si>
  <si>
    <t>48 кв м</t>
  </si>
  <si>
    <t>30 кв м</t>
  </si>
  <si>
    <t>150 кв м</t>
  </si>
  <si>
    <t xml:space="preserve"> </t>
  </si>
  <si>
    <t>Время проведения</t>
  </si>
  <si>
    <t>FITUR-2026 (Feria Internacional de Turismo)</t>
  </si>
  <si>
    <t xml:space="preserve">Travel and Adventure Show </t>
  </si>
  <si>
    <t>United States</t>
  </si>
  <si>
    <t>Herning, Denmark</t>
  </si>
  <si>
    <t>Milan, Italy</t>
  </si>
  <si>
    <t>Vienna, Austria</t>
  </si>
  <si>
    <t>Madrid, Spain</t>
  </si>
  <si>
    <t>Barcelona, Spain</t>
  </si>
  <si>
    <t>New Delhi, India</t>
  </si>
  <si>
    <t>Mumbai, India</t>
  </si>
  <si>
    <t>Berlin, German</t>
  </si>
  <si>
    <t>Москва, Россия</t>
  </si>
  <si>
    <t>Shanghai, China</t>
  </si>
  <si>
    <t>Алматы, Казахстан</t>
  </si>
  <si>
    <t>Бишкек, Кыргызстан</t>
  </si>
  <si>
    <t>Frankfurt, Германия</t>
  </si>
  <si>
    <t>«Ferien Messe 2026»</t>
  </si>
  <si>
    <t>"BIT 2026" (Borsa Internazionale del Turismo)</t>
  </si>
  <si>
    <t>"B-Travel 2026"</t>
  </si>
  <si>
    <t>"SATTE-2026" (South Asia's Travel &amp; Tourism Exchange)</t>
  </si>
  <si>
    <t>"OTM Mumbai 2026" (Outbound Travel Mart 2026)</t>
  </si>
  <si>
    <t xml:space="preserve">"KITF-2026"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</si>
</sst>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0" xfId="1"/>
    <xf numFmtId="0" fontId="3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3" fontId="3" fillId="3" borderId="4" xfId="0" applyNumberFormat="1" applyFont="1" applyFill="1" applyBorder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/>
    </xf>
    <xf numFmtId="3" fontId="2" fillId="3" borderId="4" xfId="0" applyNumberFormat="1" applyFont="1" applyFill="1" applyBorder="1" applyAlignment="1">
      <alignment horizontal="center" vertical="center"/>
    </xf>
    <xf numFmtId="3" fontId="2" fillId="3" borderId="6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B388F209-690B-4614-B90B-DA7D1548FE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7</xdr:col>
      <xdr:colOff>130433</xdr:colOff>
      <xdr:row>31</xdr:row>
      <xdr:rowOff>88670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059C312-FC08-FA00-FDFA-E08D53940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359727"/>
          <a:ext cx="5499069" cy="3212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675609</xdr:colOff>
      <xdr:row>24</xdr:row>
      <xdr:rowOff>103910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CD15B49-F1FB-C3AD-9256-A59759EF2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950720"/>
          <a:ext cx="5499069" cy="32128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12</xdr:row>
      <xdr:rowOff>0</xdr:rowOff>
    </xdr:from>
    <xdr:to>
      <xdr:col>6</xdr:col>
      <xdr:colOff>279369</xdr:colOff>
      <xdr:row>28</xdr:row>
      <xdr:rowOff>164870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A01D2F3-98F0-A060-B94F-0DBB7C539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781300"/>
          <a:ext cx="5499069" cy="32128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8</xdr:row>
      <xdr:rowOff>0</xdr:rowOff>
    </xdr:from>
    <xdr:to>
      <xdr:col>6</xdr:col>
      <xdr:colOff>679419</xdr:colOff>
      <xdr:row>24</xdr:row>
      <xdr:rowOff>164870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724AD9A-2DE8-4F9A-9708-91F223236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2581275"/>
          <a:ext cx="5499069" cy="32128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536544</xdr:colOff>
      <xdr:row>23</xdr:row>
      <xdr:rowOff>164870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47D0505-4252-9A7D-558C-8E26ADA76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409825"/>
          <a:ext cx="5499069" cy="32128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6</xdr:col>
      <xdr:colOff>727044</xdr:colOff>
      <xdr:row>28</xdr:row>
      <xdr:rowOff>164870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AE703BD-1913-18F5-0350-74FB1BB70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971800"/>
          <a:ext cx="5499069" cy="32128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6</xdr:col>
      <xdr:colOff>555594</xdr:colOff>
      <xdr:row>28</xdr:row>
      <xdr:rowOff>164870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ED5AEED-299A-F5FE-817C-29A62108B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467225"/>
          <a:ext cx="5499069" cy="32128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669894</xdr:colOff>
      <xdr:row>25</xdr:row>
      <xdr:rowOff>164870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65BD741-937E-8DF9-E803-C62083BFC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181350"/>
          <a:ext cx="5499069" cy="32128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19</xdr:row>
      <xdr:rowOff>180975</xdr:rowOff>
    </xdr:from>
    <xdr:to>
      <xdr:col>6</xdr:col>
      <xdr:colOff>107919</xdr:colOff>
      <xdr:row>36</xdr:row>
      <xdr:rowOff>155345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C2FED56-4227-4F0A-1FC2-27C3FDCC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7115175"/>
          <a:ext cx="5499069" cy="32128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6</xdr:col>
      <xdr:colOff>450819</xdr:colOff>
      <xdr:row>29</xdr:row>
      <xdr:rowOff>164870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544839E-8461-1189-3972-677474288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781425"/>
          <a:ext cx="5499069" cy="32128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6</xdr:col>
      <xdr:colOff>256509</xdr:colOff>
      <xdr:row>29</xdr:row>
      <xdr:rowOff>103910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1528343-C64E-A735-4373-D112720B8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337560"/>
          <a:ext cx="5499069" cy="32128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6</xdr:col>
      <xdr:colOff>288894</xdr:colOff>
      <xdr:row>24</xdr:row>
      <xdr:rowOff>164870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D147D50-FC67-651A-4B3D-269E93BD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181225"/>
          <a:ext cx="5499069" cy="32128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260319</xdr:colOff>
      <xdr:row>25</xdr:row>
      <xdr:rowOff>164870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4A8B9F6-EE42-AED4-EB1A-5094AFEB4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181225"/>
          <a:ext cx="5499069" cy="32128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6</xdr:col>
      <xdr:colOff>479394</xdr:colOff>
      <xdr:row>24</xdr:row>
      <xdr:rowOff>164870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1689D1A-65E2-7B2B-AC01-93655E5F8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981325"/>
          <a:ext cx="5499069" cy="32128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%20EliteBook\Desktop\Yarmarka-2026-Turfirma%20(3)%20(2)%20(2)%20(2).xlsx" TargetMode="External"/><Relationship Id="rId1" Type="http://schemas.openxmlformats.org/officeDocument/2006/relationships/externalLinkPath" Target="/Users/Hp%20EliteBook/Desktop/Yarmarka-2026-Turfirma%20(3)%20(2)%20(2)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%20EliteBook\Desktop\&#1040;&#1085;&#1072;&#1083;&#1080;&#1090;&#1080;&#1082;&#1072;\&#1090;&#1072;&#1073;&#1083;&#1080;&#1094;&#1072;%20&#1074;&#1099;&#1089;&#1090;&#1072;&#1074;&#1086;&#1082;%202025%20&#1086;&#1082;&#1086;&#1085;&#1095;&#1072;&#1090;&#1077;&#1083;&#1100;&#1085;&#1072;&#1103;.xlsx" TargetMode="External"/><Relationship Id="rId1" Type="http://schemas.openxmlformats.org/officeDocument/2006/relationships/externalLinkPath" Target="&#1090;&#1072;&#1073;&#1083;&#1080;&#1094;&#1072;%20&#1074;&#1099;&#1089;&#1090;&#1072;&#1074;&#1086;&#1082;%202025%20&#1086;&#1082;&#1086;&#1085;&#1095;&#1072;&#1090;&#1077;&#1083;&#1100;&#1085;&#1072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93">
          <cell r="D93">
            <v>20000000</v>
          </cell>
        </row>
        <row r="94">
          <cell r="D94">
            <v>20000000</v>
          </cell>
        </row>
        <row r="95">
          <cell r="D95">
            <v>20000000</v>
          </cell>
        </row>
        <row r="96">
          <cell r="D96">
            <v>20000000</v>
          </cell>
        </row>
        <row r="97">
          <cell r="D97">
            <v>20000000</v>
          </cell>
        </row>
        <row r="98">
          <cell r="D98">
            <v>20000000</v>
          </cell>
        </row>
        <row r="99">
          <cell r="D99">
            <v>20000000</v>
          </cell>
        </row>
        <row r="100">
          <cell r="D100">
            <v>20000000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">
          <cell r="O16">
            <v>901570517.21000004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2"/>
  <sheetViews>
    <sheetView tabSelected="1" topLeftCell="A80" zoomScale="68" zoomScaleNormal="90" workbookViewId="0">
      <selection activeCell="Q84" sqref="Q84"/>
    </sheetView>
  </sheetViews>
  <sheetFormatPr defaultRowHeight="14.4" x14ac:dyDescent="0.3"/>
  <cols>
    <col min="2" max="3" width="27.5546875" customWidth="1"/>
    <col min="4" max="4" width="16.88671875" customWidth="1"/>
    <col min="5" max="5" width="15.6640625" customWidth="1"/>
    <col min="6" max="6" width="17.44140625" customWidth="1"/>
    <col min="7" max="7" width="10.109375" customWidth="1"/>
    <col min="8" max="8" width="16.6640625" customWidth="1"/>
    <col min="9" max="9" width="11.33203125" customWidth="1"/>
    <col min="10" max="10" width="26.109375" customWidth="1"/>
    <col min="11" max="11" width="17.6640625" customWidth="1"/>
    <col min="12" max="12" width="10.44140625" customWidth="1"/>
    <col min="13" max="13" width="15.5546875" customWidth="1"/>
    <col min="15" max="15" width="14" bestFit="1" customWidth="1"/>
    <col min="17" max="17" width="15.33203125" bestFit="1" customWidth="1"/>
  </cols>
  <sheetData>
    <row r="2" spans="1:17" ht="14.4" customHeight="1" x14ac:dyDescent="0.3">
      <c r="A2" s="43" t="s">
        <v>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7" ht="14.4" customHeight="1" x14ac:dyDescent="0.3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7" s="1" customFormat="1" ht="64.2" customHeight="1" x14ac:dyDescent="0.3">
      <c r="A4" s="4" t="s">
        <v>0</v>
      </c>
      <c r="B4" s="4" t="s">
        <v>1</v>
      </c>
      <c r="C4" s="4" t="s">
        <v>142</v>
      </c>
      <c r="D4" s="6" t="s">
        <v>10</v>
      </c>
      <c r="E4" s="6" t="s">
        <v>2</v>
      </c>
      <c r="F4" s="6" t="s">
        <v>3</v>
      </c>
      <c r="G4" s="4" t="s">
        <v>4</v>
      </c>
      <c r="H4" s="6" t="s">
        <v>5</v>
      </c>
      <c r="I4" s="4" t="s">
        <v>7</v>
      </c>
      <c r="J4" s="4" t="s">
        <v>8</v>
      </c>
      <c r="K4" s="4" t="s">
        <v>9</v>
      </c>
      <c r="L4" s="4" t="s">
        <v>4</v>
      </c>
      <c r="M4" s="4" t="s">
        <v>13</v>
      </c>
      <c r="P4" s="1" t="s">
        <v>132</v>
      </c>
      <c r="Q4" s="1">
        <v>13981</v>
      </c>
    </row>
    <row r="5" spans="1:17" ht="31.2" x14ac:dyDescent="0.3">
      <c r="A5" s="29">
        <v>1</v>
      </c>
      <c r="B5" s="23" t="s">
        <v>143</v>
      </c>
      <c r="C5" s="44" t="s">
        <v>149</v>
      </c>
      <c r="D5" s="25" t="s">
        <v>16</v>
      </c>
      <c r="E5" s="25" t="s">
        <v>140</v>
      </c>
      <c r="F5" s="26">
        <v>33921</v>
      </c>
      <c r="G5" s="25" t="s">
        <v>24</v>
      </c>
      <c r="H5" s="26">
        <v>1620000000</v>
      </c>
      <c r="I5" s="25" t="s">
        <v>12</v>
      </c>
      <c r="J5" s="3" t="s">
        <v>26</v>
      </c>
      <c r="K5" s="14">
        <v>40000000</v>
      </c>
      <c r="L5" s="27" t="s">
        <v>12</v>
      </c>
      <c r="M5" s="28"/>
      <c r="P5" t="s">
        <v>133</v>
      </c>
      <c r="Q5">
        <v>11930</v>
      </c>
    </row>
    <row r="6" spans="1:17" ht="31.2" customHeight="1" x14ac:dyDescent="0.3">
      <c r="A6" s="29"/>
      <c r="B6" s="23"/>
      <c r="C6" s="45"/>
      <c r="D6" s="25"/>
      <c r="E6" s="25"/>
      <c r="F6" s="25"/>
      <c r="G6" s="25"/>
      <c r="H6" s="25"/>
      <c r="I6" s="25"/>
      <c r="J6" s="3" t="s">
        <v>27</v>
      </c>
      <c r="K6" s="14">
        <v>40000000</v>
      </c>
      <c r="L6" s="27"/>
      <c r="M6" s="28"/>
      <c r="P6" t="s">
        <v>134</v>
      </c>
      <c r="Q6">
        <v>163.03</v>
      </c>
    </row>
    <row r="7" spans="1:17" ht="33" customHeight="1" x14ac:dyDescent="0.3">
      <c r="A7" s="29"/>
      <c r="B7" s="23"/>
      <c r="C7" s="45"/>
      <c r="D7" s="25"/>
      <c r="E7" s="25"/>
      <c r="F7" s="25"/>
      <c r="G7" s="25"/>
      <c r="H7" s="25"/>
      <c r="I7" s="25"/>
      <c r="J7" s="3" t="s">
        <v>28</v>
      </c>
      <c r="K7" s="14">
        <v>40000000</v>
      </c>
      <c r="L7" s="27"/>
      <c r="M7" s="28"/>
    </row>
    <row r="8" spans="1:17" ht="31.2" x14ac:dyDescent="0.3">
      <c r="A8" s="29"/>
      <c r="B8" s="23"/>
      <c r="C8" s="45"/>
      <c r="D8" s="25"/>
      <c r="E8" s="25"/>
      <c r="F8" s="25"/>
      <c r="G8" s="25"/>
      <c r="H8" s="25"/>
      <c r="I8" s="25"/>
      <c r="J8" s="2" t="s">
        <v>56</v>
      </c>
      <c r="K8" s="14">
        <v>40000000</v>
      </c>
      <c r="L8" s="27"/>
      <c r="M8" s="28"/>
    </row>
    <row r="9" spans="1:17" ht="31.2" x14ac:dyDescent="0.3">
      <c r="A9" s="29"/>
      <c r="B9" s="23"/>
      <c r="C9" s="45"/>
      <c r="D9" s="25"/>
      <c r="E9" s="25"/>
      <c r="F9" s="25"/>
      <c r="G9" s="25"/>
      <c r="H9" s="25"/>
      <c r="I9" s="25"/>
      <c r="J9" s="3" t="s">
        <v>29</v>
      </c>
      <c r="K9" s="14">
        <v>40000000</v>
      </c>
      <c r="L9" s="27"/>
      <c r="M9" s="28"/>
    </row>
    <row r="10" spans="1:17" ht="31.2" customHeight="1" x14ac:dyDescent="0.3">
      <c r="A10" s="29"/>
      <c r="B10" s="23"/>
      <c r="C10" s="45"/>
      <c r="D10" s="25"/>
      <c r="E10" s="25"/>
      <c r="F10" s="25"/>
      <c r="G10" s="25"/>
      <c r="H10" s="25"/>
      <c r="I10" s="25"/>
      <c r="J10" s="3" t="s">
        <v>30</v>
      </c>
      <c r="K10" s="14">
        <v>40000000</v>
      </c>
      <c r="L10" s="27"/>
      <c r="M10" s="28"/>
    </row>
    <row r="11" spans="1:17" ht="15.6" x14ac:dyDescent="0.3">
      <c r="A11" s="29"/>
      <c r="B11" s="23"/>
      <c r="C11" s="45"/>
      <c r="D11" s="25"/>
      <c r="E11" s="25"/>
      <c r="F11" s="25"/>
      <c r="G11" s="25"/>
      <c r="H11" s="25"/>
      <c r="I11" s="25"/>
      <c r="J11" s="3" t="s">
        <v>31</v>
      </c>
      <c r="K11" s="14">
        <v>40000000</v>
      </c>
      <c r="L11" s="27"/>
      <c r="M11" s="28"/>
    </row>
    <row r="12" spans="1:17" ht="23.4" customHeight="1" x14ac:dyDescent="0.3">
      <c r="A12" s="29"/>
      <c r="B12" s="23"/>
      <c r="C12" s="45"/>
      <c r="D12" s="25"/>
      <c r="E12" s="25"/>
      <c r="F12" s="25"/>
      <c r="G12" s="25"/>
      <c r="H12" s="25"/>
      <c r="I12" s="25"/>
      <c r="J12" s="3" t="s">
        <v>32</v>
      </c>
      <c r="K12" s="14">
        <v>40000000</v>
      </c>
      <c r="L12" s="27"/>
      <c r="M12" s="28"/>
    </row>
    <row r="13" spans="1:17" ht="46.8" x14ac:dyDescent="0.3">
      <c r="A13" s="29"/>
      <c r="B13" s="23"/>
      <c r="C13" s="45"/>
      <c r="D13" s="25"/>
      <c r="E13" s="25"/>
      <c r="F13" s="25"/>
      <c r="G13" s="25"/>
      <c r="H13" s="25"/>
      <c r="I13" s="25"/>
      <c r="J13" s="3" t="s">
        <v>33</v>
      </c>
      <c r="K13" s="14">
        <v>40000000</v>
      </c>
      <c r="L13" s="27"/>
      <c r="M13" s="28"/>
      <c r="Q13" s="15">
        <f>E15+H15+E19+H19+E28+H28+E33+H33+E37+H37+E45+H45+E54+H54+E60+H60+E77+H77+E87+H87+E96+H96+E101+H101+E107+H107+E112+H112</f>
        <v>19931852946.920002</v>
      </c>
    </row>
    <row r="14" spans="1:17" ht="21.6" customHeight="1" x14ac:dyDescent="0.3">
      <c r="A14" s="29"/>
      <c r="B14" s="23"/>
      <c r="C14" s="46"/>
      <c r="D14" s="25"/>
      <c r="E14" s="25"/>
      <c r="F14" s="25"/>
      <c r="G14" s="25"/>
      <c r="H14" s="25"/>
      <c r="I14" s="25"/>
      <c r="J14" s="2" t="s">
        <v>64</v>
      </c>
      <c r="K14" s="14">
        <v>100000000</v>
      </c>
      <c r="L14" s="27"/>
      <c r="M14" s="28"/>
    </row>
    <row r="15" spans="1:17" ht="21.6" customHeight="1" x14ac:dyDescent="0.3">
      <c r="A15" s="35" t="s">
        <v>130</v>
      </c>
      <c r="B15" s="36"/>
      <c r="C15" s="36"/>
      <c r="D15" s="36"/>
      <c r="E15" s="30">
        <f>F5*Q4</f>
        <v>474249501</v>
      </c>
      <c r="F15" s="30"/>
      <c r="G15" s="8" t="s">
        <v>131</v>
      </c>
      <c r="H15" s="7">
        <f>H5</f>
        <v>1620000000</v>
      </c>
      <c r="I15" s="8" t="s">
        <v>131</v>
      </c>
      <c r="J15" s="10"/>
      <c r="K15" s="9">
        <f>SUM(K5:K14)</f>
        <v>460000000</v>
      </c>
      <c r="L15" s="21">
        <f>K15-H15-E15</f>
        <v>-1634249501</v>
      </c>
      <c r="M15" s="31"/>
      <c r="O15" s="15">
        <f>E15+H15</f>
        <v>2094249501</v>
      </c>
      <c r="Q15" s="15">
        <f>O15+[2]Sheet1!$O$16</f>
        <v>2995820018.21</v>
      </c>
    </row>
    <row r="16" spans="1:17" ht="31.2" x14ac:dyDescent="0.3">
      <c r="A16" s="29">
        <v>2</v>
      </c>
      <c r="B16" s="29" t="s">
        <v>159</v>
      </c>
      <c r="C16" s="44" t="s">
        <v>148</v>
      </c>
      <c r="D16" s="25" t="s">
        <v>11</v>
      </c>
      <c r="E16" s="40" t="s">
        <v>19</v>
      </c>
      <c r="F16" s="26">
        <v>9880.83</v>
      </c>
      <c r="G16" s="25" t="s">
        <v>24</v>
      </c>
      <c r="H16" s="26">
        <v>60000</v>
      </c>
      <c r="I16" s="25" t="s">
        <v>24</v>
      </c>
      <c r="J16" s="3" t="s">
        <v>17</v>
      </c>
      <c r="K16" s="14">
        <v>10000000</v>
      </c>
      <c r="L16" s="27" t="s">
        <v>12</v>
      </c>
      <c r="M16" s="28"/>
      <c r="Q16" s="15">
        <f>K15+K19+K28+K33+K37+K45+K54+K60+K77+K87+K96+K101+K107+K112</f>
        <v>2449500000</v>
      </c>
    </row>
    <row r="17" spans="1:17" ht="15.6" x14ac:dyDescent="0.3">
      <c r="A17" s="29"/>
      <c r="B17" s="29"/>
      <c r="C17" s="45"/>
      <c r="D17" s="25"/>
      <c r="E17" s="41"/>
      <c r="F17" s="25"/>
      <c r="G17" s="25"/>
      <c r="H17" s="25"/>
      <c r="I17" s="25"/>
      <c r="J17" s="3" t="s">
        <v>18</v>
      </c>
      <c r="K17" s="14">
        <v>10000000</v>
      </c>
      <c r="L17" s="27"/>
      <c r="M17" s="28"/>
    </row>
    <row r="18" spans="1:17" ht="31.2" x14ac:dyDescent="0.3">
      <c r="A18" s="29"/>
      <c r="B18" s="29"/>
      <c r="C18" s="46"/>
      <c r="D18" s="25"/>
      <c r="E18" s="42"/>
      <c r="F18" s="25"/>
      <c r="G18" s="25"/>
      <c r="H18" s="25"/>
      <c r="I18" s="25"/>
      <c r="J18" s="2" t="s">
        <v>56</v>
      </c>
      <c r="K18" s="14">
        <v>10000000</v>
      </c>
      <c r="L18" s="27"/>
      <c r="M18" s="28"/>
    </row>
    <row r="19" spans="1:17" ht="15.6" x14ac:dyDescent="0.3">
      <c r="A19" s="35" t="s">
        <v>130</v>
      </c>
      <c r="B19" s="36"/>
      <c r="C19" s="36"/>
      <c r="D19" s="36"/>
      <c r="E19" s="30">
        <f>F16*Q4</f>
        <v>138143884.22999999</v>
      </c>
      <c r="F19" s="30"/>
      <c r="G19" s="8" t="s">
        <v>131</v>
      </c>
      <c r="H19" s="7">
        <f>H16*Q4</f>
        <v>838860000</v>
      </c>
      <c r="I19" s="8" t="s">
        <v>131</v>
      </c>
      <c r="J19" s="10"/>
      <c r="K19" s="9">
        <f>SUM(K16:K18)</f>
        <v>30000000</v>
      </c>
      <c r="L19" s="21">
        <f>K19-H19-E19</f>
        <v>-947003884.23000002</v>
      </c>
      <c r="M19" s="31"/>
      <c r="Q19" s="15">
        <f>Q13-Q16</f>
        <v>17482352946.920002</v>
      </c>
    </row>
    <row r="20" spans="1:17" ht="15.6" customHeight="1" x14ac:dyDescent="0.3">
      <c r="A20" s="29">
        <v>3</v>
      </c>
      <c r="B20" s="23" t="s">
        <v>144</v>
      </c>
      <c r="C20" s="37" t="s">
        <v>145</v>
      </c>
      <c r="D20" s="25" t="s">
        <v>20</v>
      </c>
      <c r="E20" s="25" t="s">
        <v>22</v>
      </c>
      <c r="F20" s="32">
        <v>26970</v>
      </c>
      <c r="G20" s="25" t="s">
        <v>23</v>
      </c>
      <c r="H20" s="26">
        <v>139877.28</v>
      </c>
      <c r="I20" s="25" t="s">
        <v>23</v>
      </c>
      <c r="J20" s="3" t="s">
        <v>34</v>
      </c>
      <c r="K20" s="14">
        <v>0</v>
      </c>
      <c r="L20" s="27" t="s">
        <v>12</v>
      </c>
      <c r="M20" s="28"/>
    </row>
    <row r="21" spans="1:17" ht="15.6" x14ac:dyDescent="0.3">
      <c r="A21" s="29"/>
      <c r="B21" s="23"/>
      <c r="C21" s="38"/>
      <c r="D21" s="25"/>
      <c r="E21" s="25"/>
      <c r="F21" s="33"/>
      <c r="G21" s="25"/>
      <c r="H21" s="26"/>
      <c r="I21" s="25"/>
      <c r="J21" s="3" t="s">
        <v>35</v>
      </c>
      <c r="K21" s="14">
        <v>0</v>
      </c>
      <c r="L21" s="27"/>
      <c r="M21" s="28"/>
    </row>
    <row r="22" spans="1:17" ht="15.6" x14ac:dyDescent="0.3">
      <c r="A22" s="29"/>
      <c r="B22" s="23"/>
      <c r="C22" s="38"/>
      <c r="D22" s="25"/>
      <c r="E22" s="25"/>
      <c r="F22" s="33"/>
      <c r="G22" s="25"/>
      <c r="H22" s="26"/>
      <c r="I22" s="25"/>
      <c r="J22" s="3" t="s">
        <v>36</v>
      </c>
      <c r="K22" s="14">
        <v>0</v>
      </c>
      <c r="L22" s="27"/>
      <c r="M22" s="28"/>
    </row>
    <row r="23" spans="1:17" ht="15.6" x14ac:dyDescent="0.3">
      <c r="A23" s="29"/>
      <c r="B23" s="23"/>
      <c r="C23" s="38"/>
      <c r="D23" s="25"/>
      <c r="E23" s="25"/>
      <c r="F23" s="33"/>
      <c r="G23" s="25"/>
      <c r="H23" s="26"/>
      <c r="I23" s="25"/>
      <c r="J23" s="3" t="s">
        <v>37</v>
      </c>
      <c r="K23" s="14">
        <v>0</v>
      </c>
      <c r="L23" s="27"/>
      <c r="M23" s="28"/>
    </row>
    <row r="24" spans="1:17" ht="15.6" x14ac:dyDescent="0.3">
      <c r="A24" s="29"/>
      <c r="B24" s="23"/>
      <c r="C24" s="38"/>
      <c r="D24" s="25"/>
      <c r="E24" s="25"/>
      <c r="F24" s="33"/>
      <c r="G24" s="25"/>
      <c r="H24" s="26"/>
      <c r="I24" s="25"/>
      <c r="J24" s="3" t="s">
        <v>38</v>
      </c>
      <c r="K24" s="14">
        <v>0</v>
      </c>
      <c r="L24" s="27"/>
      <c r="M24" s="28"/>
    </row>
    <row r="25" spans="1:17" ht="15.6" x14ac:dyDescent="0.3">
      <c r="A25" s="29"/>
      <c r="B25" s="23"/>
      <c r="C25" s="38"/>
      <c r="D25" s="25"/>
      <c r="E25" s="25"/>
      <c r="F25" s="33"/>
      <c r="G25" s="25"/>
      <c r="H25" s="26"/>
      <c r="I25" s="25"/>
      <c r="J25" s="3" t="s">
        <v>39</v>
      </c>
      <c r="K25" s="14">
        <v>0</v>
      </c>
      <c r="L25" s="27"/>
      <c r="M25" s="28"/>
    </row>
    <row r="26" spans="1:17" ht="15.6" x14ac:dyDescent="0.3">
      <c r="A26" s="29"/>
      <c r="B26" s="23"/>
      <c r="C26" s="38"/>
      <c r="D26" s="25"/>
      <c r="E26" s="25"/>
      <c r="F26" s="33"/>
      <c r="G26" s="25"/>
      <c r="H26" s="26"/>
      <c r="I26" s="25"/>
      <c r="J26" s="3" t="s">
        <v>40</v>
      </c>
      <c r="K26" s="14">
        <v>0</v>
      </c>
      <c r="L26" s="27"/>
      <c r="M26" s="28"/>
    </row>
    <row r="27" spans="1:17" ht="15.6" x14ac:dyDescent="0.3">
      <c r="A27" s="29"/>
      <c r="B27" s="23"/>
      <c r="C27" s="39"/>
      <c r="D27" s="25"/>
      <c r="E27" s="25"/>
      <c r="F27" s="34"/>
      <c r="G27" s="25"/>
      <c r="H27" s="26"/>
      <c r="I27" s="25"/>
      <c r="J27" s="3" t="s">
        <v>41</v>
      </c>
      <c r="K27" s="14">
        <v>0</v>
      </c>
      <c r="L27" s="27"/>
      <c r="M27" s="28"/>
    </row>
    <row r="28" spans="1:17" ht="15.6" x14ac:dyDescent="0.3">
      <c r="A28" s="35" t="s">
        <v>130</v>
      </c>
      <c r="B28" s="36"/>
      <c r="C28" s="36"/>
      <c r="D28" s="36"/>
      <c r="E28" s="19">
        <f>F20*Q5</f>
        <v>321752100</v>
      </c>
      <c r="F28" s="20"/>
      <c r="G28" s="8" t="s">
        <v>131</v>
      </c>
      <c r="H28" s="7">
        <f>H20*Q5</f>
        <v>1668735950.4000001</v>
      </c>
      <c r="I28" s="8" t="s">
        <v>131</v>
      </c>
      <c r="J28" s="10"/>
      <c r="K28" s="9">
        <f>SUM(K20:K27)</f>
        <v>0</v>
      </c>
      <c r="L28" s="21">
        <f>K28-H28-E28</f>
        <v>-1990488050.4000001</v>
      </c>
      <c r="M28" s="31"/>
    </row>
    <row r="29" spans="1:17" ht="31.2" x14ac:dyDescent="0.3">
      <c r="A29" s="29">
        <v>4</v>
      </c>
      <c r="B29" s="23" t="s">
        <v>160</v>
      </c>
      <c r="C29" s="37" t="s">
        <v>147</v>
      </c>
      <c r="D29" s="25" t="s">
        <v>25</v>
      </c>
      <c r="E29" s="25" t="s">
        <v>46</v>
      </c>
      <c r="F29" s="32">
        <v>20005</v>
      </c>
      <c r="G29" s="25" t="s">
        <v>24</v>
      </c>
      <c r="H29" s="26">
        <v>4637000</v>
      </c>
      <c r="I29" s="25" t="s">
        <v>47</v>
      </c>
      <c r="J29" s="3" t="s">
        <v>42</v>
      </c>
      <c r="K29" s="14">
        <v>15000000</v>
      </c>
      <c r="L29" s="27" t="s">
        <v>12</v>
      </c>
      <c r="M29" s="28"/>
    </row>
    <row r="30" spans="1:17" ht="15.6" x14ac:dyDescent="0.3">
      <c r="A30" s="29"/>
      <c r="B30" s="23"/>
      <c r="C30" s="38"/>
      <c r="D30" s="25"/>
      <c r="E30" s="25"/>
      <c r="F30" s="33"/>
      <c r="G30" s="25"/>
      <c r="H30" s="26"/>
      <c r="I30" s="25"/>
      <c r="J30" s="3" t="s">
        <v>43</v>
      </c>
      <c r="K30" s="14">
        <v>15000000</v>
      </c>
      <c r="L30" s="27"/>
      <c r="M30" s="28"/>
    </row>
    <row r="31" spans="1:17" ht="15.6" x14ac:dyDescent="0.3">
      <c r="A31" s="29"/>
      <c r="B31" s="23"/>
      <c r="C31" s="38"/>
      <c r="D31" s="25"/>
      <c r="E31" s="25"/>
      <c r="F31" s="33"/>
      <c r="G31" s="25"/>
      <c r="H31" s="26"/>
      <c r="I31" s="25"/>
      <c r="J31" s="3" t="s">
        <v>44</v>
      </c>
      <c r="K31" s="14">
        <v>7500000</v>
      </c>
      <c r="L31" s="27"/>
      <c r="M31" s="28"/>
    </row>
    <row r="32" spans="1:17" ht="15.6" x14ac:dyDescent="0.3">
      <c r="A32" s="29"/>
      <c r="B32" s="23"/>
      <c r="C32" s="39"/>
      <c r="D32" s="25"/>
      <c r="E32" s="25"/>
      <c r="F32" s="34"/>
      <c r="G32" s="25"/>
      <c r="H32" s="26"/>
      <c r="I32" s="25"/>
      <c r="J32" s="3" t="s">
        <v>45</v>
      </c>
      <c r="K32" s="14">
        <v>15000000</v>
      </c>
      <c r="L32" s="27"/>
      <c r="M32" s="28"/>
    </row>
    <row r="33" spans="1:13" ht="15.6" x14ac:dyDescent="0.3">
      <c r="A33" s="16" t="s">
        <v>130</v>
      </c>
      <c r="B33" s="17"/>
      <c r="C33" s="17"/>
      <c r="D33" s="17"/>
      <c r="E33" s="30">
        <f>F29*Q4</f>
        <v>279689905</v>
      </c>
      <c r="F33" s="30"/>
      <c r="G33" s="8" t="s">
        <v>131</v>
      </c>
      <c r="H33" s="7">
        <f>H29*Q6</f>
        <v>755970110</v>
      </c>
      <c r="I33" s="8" t="s">
        <v>131</v>
      </c>
      <c r="J33" s="10"/>
      <c r="K33" s="9">
        <f>SUM(K29:K32)</f>
        <v>52500000</v>
      </c>
      <c r="L33" s="21">
        <f>K33-H33-E33</f>
        <v>-983160015</v>
      </c>
      <c r="M33" s="31"/>
    </row>
    <row r="34" spans="1:13" ht="31.2" x14ac:dyDescent="0.3">
      <c r="A34" s="29">
        <v>5</v>
      </c>
      <c r="B34" s="23" t="s">
        <v>48</v>
      </c>
      <c r="C34" s="37" t="s">
        <v>146</v>
      </c>
      <c r="D34" s="25" t="s">
        <v>50</v>
      </c>
      <c r="E34" s="25" t="s">
        <v>59</v>
      </c>
      <c r="F34" s="25">
        <v>8423.73</v>
      </c>
      <c r="G34" s="25" t="s">
        <v>24</v>
      </c>
      <c r="H34" s="26">
        <v>63500</v>
      </c>
      <c r="I34" s="25" t="s">
        <v>24</v>
      </c>
      <c r="J34" s="2" t="s">
        <v>56</v>
      </c>
      <c r="K34" s="14">
        <v>10000000</v>
      </c>
      <c r="L34" s="27" t="s">
        <v>12</v>
      </c>
      <c r="M34" s="28"/>
    </row>
    <row r="35" spans="1:13" ht="31.2" x14ac:dyDescent="0.3">
      <c r="A35" s="29"/>
      <c r="B35" s="23"/>
      <c r="C35" s="38"/>
      <c r="D35" s="25"/>
      <c r="E35" s="25"/>
      <c r="F35" s="25"/>
      <c r="G35" s="25"/>
      <c r="H35" s="26"/>
      <c r="I35" s="25"/>
      <c r="J35" s="3" t="s">
        <v>51</v>
      </c>
      <c r="K35" s="14">
        <v>10000000</v>
      </c>
      <c r="L35" s="27"/>
      <c r="M35" s="28"/>
    </row>
    <row r="36" spans="1:13" ht="15.6" x14ac:dyDescent="0.3">
      <c r="A36" s="29"/>
      <c r="B36" s="23"/>
      <c r="C36" s="39"/>
      <c r="D36" s="25"/>
      <c r="E36" s="25"/>
      <c r="F36" s="25"/>
      <c r="G36" s="25"/>
      <c r="H36" s="26"/>
      <c r="I36" s="25"/>
      <c r="J36" s="3" t="s">
        <v>52</v>
      </c>
      <c r="K36" s="14">
        <v>10000000</v>
      </c>
      <c r="L36" s="27"/>
      <c r="M36" s="28"/>
    </row>
    <row r="37" spans="1:13" ht="15.6" x14ac:dyDescent="0.3">
      <c r="A37" s="16" t="s">
        <v>130</v>
      </c>
      <c r="B37" s="17"/>
      <c r="C37" s="17"/>
      <c r="D37" s="17"/>
      <c r="E37" s="30">
        <f>F34*Q4</f>
        <v>117772169.13</v>
      </c>
      <c r="F37" s="30"/>
      <c r="G37" s="8" t="s">
        <v>131</v>
      </c>
      <c r="H37" s="7">
        <f>H34*Q4</f>
        <v>887793500</v>
      </c>
      <c r="I37" s="8" t="s">
        <v>131</v>
      </c>
      <c r="J37" s="10"/>
      <c r="K37" s="9">
        <f>SUM(K34:K36)</f>
        <v>30000000</v>
      </c>
      <c r="L37" s="21">
        <f>K37-H37-E37</f>
        <v>-975565669.13</v>
      </c>
      <c r="M37" s="31"/>
    </row>
    <row r="38" spans="1:13" ht="15.6" x14ac:dyDescent="0.3">
      <c r="A38" s="29">
        <v>6</v>
      </c>
      <c r="B38" s="23" t="s">
        <v>161</v>
      </c>
      <c r="C38" s="37" t="s">
        <v>150</v>
      </c>
      <c r="D38" s="25" t="s">
        <v>61</v>
      </c>
      <c r="E38" s="25" t="s">
        <v>135</v>
      </c>
      <c r="F38" s="32">
        <v>25941</v>
      </c>
      <c r="G38" s="25" t="s">
        <v>24</v>
      </c>
      <c r="H38" s="26">
        <v>64775</v>
      </c>
      <c r="I38" s="25" t="s">
        <v>24</v>
      </c>
      <c r="J38" s="2" t="s">
        <v>54</v>
      </c>
      <c r="K38" s="14">
        <v>10000000</v>
      </c>
      <c r="L38" s="27" t="s">
        <v>12</v>
      </c>
      <c r="M38" s="28"/>
    </row>
    <row r="39" spans="1:13" ht="15.6" x14ac:dyDescent="0.3">
      <c r="A39" s="29"/>
      <c r="B39" s="23"/>
      <c r="C39" s="38"/>
      <c r="D39" s="25"/>
      <c r="E39" s="25"/>
      <c r="F39" s="33"/>
      <c r="G39" s="25"/>
      <c r="H39" s="26"/>
      <c r="I39" s="25"/>
      <c r="J39" s="2" t="s">
        <v>55</v>
      </c>
      <c r="K39" s="14">
        <v>10000000</v>
      </c>
      <c r="L39" s="27"/>
      <c r="M39" s="28"/>
    </row>
    <row r="40" spans="1:13" ht="31.2" x14ac:dyDescent="0.3">
      <c r="A40" s="29"/>
      <c r="B40" s="23"/>
      <c r="C40" s="38"/>
      <c r="D40" s="25"/>
      <c r="E40" s="25"/>
      <c r="F40" s="33"/>
      <c r="G40" s="25"/>
      <c r="H40" s="26"/>
      <c r="I40" s="25"/>
      <c r="J40" s="3" t="s">
        <v>26</v>
      </c>
      <c r="K40" s="14">
        <v>10000000</v>
      </c>
      <c r="L40" s="27"/>
      <c r="M40" s="28"/>
    </row>
    <row r="41" spans="1:13" ht="31.2" x14ac:dyDescent="0.3">
      <c r="A41" s="29"/>
      <c r="B41" s="23"/>
      <c r="C41" s="38"/>
      <c r="D41" s="25"/>
      <c r="E41" s="25"/>
      <c r="F41" s="33"/>
      <c r="G41" s="25"/>
      <c r="H41" s="26"/>
      <c r="I41" s="25"/>
      <c r="J41" s="2" t="s">
        <v>56</v>
      </c>
      <c r="K41" s="14">
        <v>10000000</v>
      </c>
      <c r="L41" s="27"/>
      <c r="M41" s="28"/>
    </row>
    <row r="42" spans="1:13" ht="15.6" x14ac:dyDescent="0.3">
      <c r="A42" s="29"/>
      <c r="B42" s="23"/>
      <c r="C42" s="38"/>
      <c r="D42" s="25"/>
      <c r="E42" s="25"/>
      <c r="F42" s="33"/>
      <c r="G42" s="25"/>
      <c r="H42" s="26"/>
      <c r="I42" s="25"/>
      <c r="J42" s="2" t="s">
        <v>57</v>
      </c>
      <c r="K42" s="14">
        <v>10000000</v>
      </c>
      <c r="L42" s="27"/>
      <c r="M42" s="28"/>
    </row>
    <row r="43" spans="1:13" ht="31.2" x14ac:dyDescent="0.3">
      <c r="A43" s="29"/>
      <c r="B43" s="23"/>
      <c r="C43" s="38"/>
      <c r="D43" s="25"/>
      <c r="E43" s="25"/>
      <c r="F43" s="33"/>
      <c r="G43" s="25"/>
      <c r="H43" s="26"/>
      <c r="I43" s="25"/>
      <c r="J43" s="2" t="s">
        <v>58</v>
      </c>
      <c r="K43" s="14">
        <v>10000000</v>
      </c>
      <c r="L43" s="27"/>
      <c r="M43" s="28"/>
    </row>
    <row r="44" spans="1:13" ht="15.6" x14ac:dyDescent="0.3">
      <c r="A44" s="29"/>
      <c r="B44" s="23"/>
      <c r="C44" s="39"/>
      <c r="D44" s="25"/>
      <c r="E44" s="25"/>
      <c r="F44" s="34"/>
      <c r="G44" s="25"/>
      <c r="H44" s="26"/>
      <c r="I44" s="25"/>
      <c r="J44" s="2" t="s">
        <v>64</v>
      </c>
      <c r="K44" s="14">
        <v>100000000</v>
      </c>
      <c r="L44" s="27"/>
      <c r="M44" s="28"/>
    </row>
    <row r="45" spans="1:13" ht="15.6" x14ac:dyDescent="0.3">
      <c r="A45" s="16" t="s">
        <v>130</v>
      </c>
      <c r="B45" s="17"/>
      <c r="C45" s="17"/>
      <c r="D45" s="17"/>
      <c r="E45" s="30">
        <f>F38*Q4</f>
        <v>362681121</v>
      </c>
      <c r="F45" s="30"/>
      <c r="G45" s="8" t="s">
        <v>131</v>
      </c>
      <c r="H45" s="7">
        <f>H38*Q4</f>
        <v>905619275</v>
      </c>
      <c r="I45" s="8" t="s">
        <v>131</v>
      </c>
      <c r="J45" s="10"/>
      <c r="K45" s="9">
        <f>SUM(K38:K44)</f>
        <v>160000000</v>
      </c>
      <c r="L45" s="21">
        <f>K45-H45-E45</f>
        <v>-1108300396</v>
      </c>
      <c r="M45" s="31"/>
    </row>
    <row r="46" spans="1:13" ht="15.6" x14ac:dyDescent="0.3">
      <c r="A46" s="29">
        <v>7</v>
      </c>
      <c r="B46" s="23" t="s">
        <v>162</v>
      </c>
      <c r="C46" s="37" t="s">
        <v>151</v>
      </c>
      <c r="D46" s="25" t="s">
        <v>62</v>
      </c>
      <c r="E46" s="25" t="s">
        <v>136</v>
      </c>
      <c r="F46" s="40">
        <v>81604.08</v>
      </c>
      <c r="G46" s="25" t="s">
        <v>23</v>
      </c>
      <c r="H46" s="25">
        <v>96375.51</v>
      </c>
      <c r="I46" s="25" t="s">
        <v>23</v>
      </c>
      <c r="J46" s="2" t="s">
        <v>64</v>
      </c>
      <c r="K46" s="14">
        <v>70000000</v>
      </c>
      <c r="L46" s="27" t="s">
        <v>12</v>
      </c>
      <c r="M46" s="28"/>
    </row>
    <row r="47" spans="1:13" ht="31.2" x14ac:dyDescent="0.3">
      <c r="A47" s="29"/>
      <c r="B47" s="23"/>
      <c r="C47" s="38"/>
      <c r="D47" s="25"/>
      <c r="E47" s="25"/>
      <c r="F47" s="41"/>
      <c r="G47" s="25"/>
      <c r="H47" s="25"/>
      <c r="I47" s="25"/>
      <c r="J47" s="2" t="s">
        <v>65</v>
      </c>
      <c r="K47" s="14">
        <v>15000000</v>
      </c>
      <c r="L47" s="27"/>
      <c r="M47" s="28"/>
    </row>
    <row r="48" spans="1:13" ht="31.2" x14ac:dyDescent="0.3">
      <c r="A48" s="29"/>
      <c r="B48" s="23"/>
      <c r="C48" s="38"/>
      <c r="D48" s="25"/>
      <c r="E48" s="25"/>
      <c r="F48" s="41"/>
      <c r="G48" s="25"/>
      <c r="H48" s="25"/>
      <c r="I48" s="25"/>
      <c r="J48" s="2" t="s">
        <v>66</v>
      </c>
      <c r="K48" s="14">
        <v>15000000</v>
      </c>
      <c r="L48" s="27"/>
      <c r="M48" s="28"/>
    </row>
    <row r="49" spans="1:13" ht="15.6" x14ac:dyDescent="0.3">
      <c r="A49" s="29"/>
      <c r="B49" s="23"/>
      <c r="C49" s="38"/>
      <c r="D49" s="25"/>
      <c r="E49" s="25"/>
      <c r="F49" s="41"/>
      <c r="G49" s="25"/>
      <c r="H49" s="25"/>
      <c r="I49" s="25"/>
      <c r="J49" s="2" t="s">
        <v>67</v>
      </c>
      <c r="K49" s="14">
        <v>15000000</v>
      </c>
      <c r="L49" s="27"/>
      <c r="M49" s="28"/>
    </row>
    <row r="50" spans="1:13" ht="15.6" x14ac:dyDescent="0.3">
      <c r="A50" s="29"/>
      <c r="B50" s="23"/>
      <c r="C50" s="38"/>
      <c r="D50" s="25"/>
      <c r="E50" s="25"/>
      <c r="F50" s="41"/>
      <c r="G50" s="25"/>
      <c r="H50" s="25"/>
      <c r="I50" s="25"/>
      <c r="J50" s="2" t="s">
        <v>68</v>
      </c>
      <c r="K50" s="14">
        <v>15000000</v>
      </c>
      <c r="L50" s="27"/>
      <c r="M50" s="28"/>
    </row>
    <row r="51" spans="1:13" ht="15.6" x14ac:dyDescent="0.3">
      <c r="A51" s="29"/>
      <c r="B51" s="23"/>
      <c r="C51" s="38"/>
      <c r="D51" s="25"/>
      <c r="E51" s="25"/>
      <c r="F51" s="41"/>
      <c r="G51" s="25"/>
      <c r="H51" s="25"/>
      <c r="I51" s="25"/>
      <c r="J51" s="2" t="s">
        <v>69</v>
      </c>
      <c r="K51" s="14">
        <v>15000000</v>
      </c>
      <c r="L51" s="27"/>
      <c r="M51" s="28"/>
    </row>
    <row r="52" spans="1:13" ht="15.6" x14ac:dyDescent="0.3">
      <c r="A52" s="29"/>
      <c r="B52" s="23"/>
      <c r="C52" s="38"/>
      <c r="D52" s="25"/>
      <c r="E52" s="25"/>
      <c r="F52" s="41"/>
      <c r="G52" s="25"/>
      <c r="H52" s="25"/>
      <c r="I52" s="25"/>
      <c r="J52" s="2" t="s">
        <v>70</v>
      </c>
      <c r="K52" s="14">
        <v>15000000</v>
      </c>
      <c r="L52" s="27"/>
      <c r="M52" s="28"/>
    </row>
    <row r="53" spans="1:13" ht="15.6" x14ac:dyDescent="0.3">
      <c r="A53" s="29"/>
      <c r="B53" s="23"/>
      <c r="C53" s="39"/>
      <c r="D53" s="25"/>
      <c r="E53" s="25"/>
      <c r="F53" s="42"/>
      <c r="G53" s="25"/>
      <c r="H53" s="25"/>
      <c r="I53" s="25"/>
      <c r="J53" s="2" t="s">
        <v>71</v>
      </c>
      <c r="K53" s="14">
        <v>15000000</v>
      </c>
      <c r="L53" s="27"/>
      <c r="M53" s="28"/>
    </row>
    <row r="54" spans="1:13" ht="15.6" x14ac:dyDescent="0.3">
      <c r="A54" s="16" t="s">
        <v>130</v>
      </c>
      <c r="B54" s="17"/>
      <c r="C54" s="17"/>
      <c r="D54" s="17"/>
      <c r="E54" s="30">
        <f>F46*Q5</f>
        <v>973536674.39999998</v>
      </c>
      <c r="F54" s="30"/>
      <c r="G54" s="8" t="s">
        <v>131</v>
      </c>
      <c r="H54" s="7">
        <f>H46*Q5</f>
        <v>1149759834.3</v>
      </c>
      <c r="I54" s="8" t="s">
        <v>131</v>
      </c>
      <c r="J54" s="10"/>
      <c r="K54" s="9">
        <f>SUM(K46:K53)</f>
        <v>175000000</v>
      </c>
      <c r="L54" s="21">
        <f>K54-H54-E54</f>
        <v>-1948296508.6999998</v>
      </c>
      <c r="M54" s="31"/>
    </row>
    <row r="55" spans="1:13" ht="15.6" x14ac:dyDescent="0.3">
      <c r="A55" s="29">
        <v>8</v>
      </c>
      <c r="B55" s="23" t="s">
        <v>163</v>
      </c>
      <c r="C55" s="37" t="s">
        <v>152</v>
      </c>
      <c r="D55" s="25" t="s">
        <v>72</v>
      </c>
      <c r="E55" s="25" t="s">
        <v>137</v>
      </c>
      <c r="F55" s="25">
        <v>47152.800000000003</v>
      </c>
      <c r="G55" s="25" t="s">
        <v>23</v>
      </c>
      <c r="H55" s="25">
        <v>57324.4</v>
      </c>
      <c r="I55" s="25" t="s">
        <v>23</v>
      </c>
      <c r="J55" s="2" t="s">
        <v>73</v>
      </c>
      <c r="K55" s="14">
        <v>10000000</v>
      </c>
      <c r="L55" s="27" t="s">
        <v>12</v>
      </c>
      <c r="M55" s="28"/>
    </row>
    <row r="56" spans="1:13" ht="15.6" x14ac:dyDescent="0.3">
      <c r="A56" s="29"/>
      <c r="B56" s="23"/>
      <c r="C56" s="38"/>
      <c r="D56" s="25"/>
      <c r="E56" s="25"/>
      <c r="F56" s="25"/>
      <c r="G56" s="25"/>
      <c r="H56" s="25"/>
      <c r="I56" s="25"/>
      <c r="J56" s="2" t="s">
        <v>74</v>
      </c>
      <c r="K56" s="14">
        <v>10000000</v>
      </c>
      <c r="L56" s="27"/>
      <c r="M56" s="28"/>
    </row>
    <row r="57" spans="1:13" ht="31.2" x14ac:dyDescent="0.3">
      <c r="A57" s="29"/>
      <c r="B57" s="23"/>
      <c r="C57" s="38"/>
      <c r="D57" s="25"/>
      <c r="E57" s="25"/>
      <c r="F57" s="25"/>
      <c r="G57" s="25"/>
      <c r="H57" s="25"/>
      <c r="I57" s="25"/>
      <c r="J57" s="2" t="s">
        <v>75</v>
      </c>
      <c r="K57" s="14">
        <v>10000000</v>
      </c>
      <c r="L57" s="27"/>
      <c r="M57" s="28"/>
    </row>
    <row r="58" spans="1:13" ht="31.2" x14ac:dyDescent="0.3">
      <c r="A58" s="29"/>
      <c r="B58" s="23"/>
      <c r="C58" s="38"/>
      <c r="D58" s="25"/>
      <c r="E58" s="25"/>
      <c r="F58" s="25"/>
      <c r="G58" s="25"/>
      <c r="H58" s="25"/>
      <c r="I58" s="25"/>
      <c r="J58" s="2" t="s">
        <v>76</v>
      </c>
      <c r="K58" s="14">
        <v>10000000</v>
      </c>
      <c r="L58" s="27"/>
      <c r="M58" s="28"/>
    </row>
    <row r="59" spans="1:13" ht="15.6" x14ac:dyDescent="0.3">
      <c r="A59" s="29"/>
      <c r="B59" s="23"/>
      <c r="C59" s="39"/>
      <c r="D59" s="25"/>
      <c r="E59" s="25"/>
      <c r="F59" s="25"/>
      <c r="G59" s="25"/>
      <c r="H59" s="25"/>
      <c r="I59" s="25"/>
      <c r="J59" s="2" t="s">
        <v>77</v>
      </c>
      <c r="K59" s="14">
        <v>10000000</v>
      </c>
      <c r="L59" s="27"/>
      <c r="M59" s="28"/>
    </row>
    <row r="60" spans="1:13" ht="15.6" x14ac:dyDescent="0.3">
      <c r="A60" s="16" t="s">
        <v>130</v>
      </c>
      <c r="B60" s="17"/>
      <c r="C60" s="17"/>
      <c r="D60" s="18"/>
      <c r="E60" s="19">
        <f>F55*Q5</f>
        <v>562532904</v>
      </c>
      <c r="F60" s="20"/>
      <c r="G60" s="8" t="s">
        <v>131</v>
      </c>
      <c r="H60" s="7">
        <f>H55*Q5</f>
        <v>683880092</v>
      </c>
      <c r="I60" s="8" t="s">
        <v>131</v>
      </c>
      <c r="J60" s="10"/>
      <c r="K60" s="9">
        <f>SUM(K55:K59)</f>
        <v>50000000</v>
      </c>
      <c r="L60" s="21">
        <f>K60-H60-E60</f>
        <v>-1196412996</v>
      </c>
      <c r="M60" s="22"/>
    </row>
    <row r="61" spans="1:13" ht="31.2" x14ac:dyDescent="0.3">
      <c r="A61" s="29">
        <v>9</v>
      </c>
      <c r="B61" s="23" t="s">
        <v>78</v>
      </c>
      <c r="C61" s="37" t="s">
        <v>153</v>
      </c>
      <c r="D61" s="25" t="s">
        <v>79</v>
      </c>
      <c r="E61" s="25" t="s">
        <v>80</v>
      </c>
      <c r="F61" s="26">
        <v>59000</v>
      </c>
      <c r="G61" s="25" t="s">
        <v>24</v>
      </c>
      <c r="H61" s="26">
        <v>119900</v>
      </c>
      <c r="I61" s="25" t="s">
        <v>24</v>
      </c>
      <c r="J61" s="2" t="s">
        <v>81</v>
      </c>
      <c r="K61" s="14">
        <v>40000000</v>
      </c>
      <c r="L61" s="27" t="s">
        <v>12</v>
      </c>
      <c r="M61" s="28"/>
    </row>
    <row r="62" spans="1:13" ht="31.2" x14ac:dyDescent="0.3">
      <c r="A62" s="29"/>
      <c r="B62" s="23"/>
      <c r="C62" s="38"/>
      <c r="D62" s="25"/>
      <c r="E62" s="25"/>
      <c r="F62" s="26"/>
      <c r="G62" s="25"/>
      <c r="H62" s="26"/>
      <c r="I62" s="25"/>
      <c r="J62" s="2" t="s">
        <v>82</v>
      </c>
      <c r="K62" s="14">
        <v>40000000</v>
      </c>
      <c r="L62" s="27"/>
      <c r="M62" s="28"/>
    </row>
    <row r="63" spans="1:13" ht="15.6" x14ac:dyDescent="0.3">
      <c r="A63" s="29"/>
      <c r="B63" s="23"/>
      <c r="C63" s="38"/>
      <c r="D63" s="25"/>
      <c r="E63" s="25"/>
      <c r="F63" s="26"/>
      <c r="G63" s="25"/>
      <c r="H63" s="26"/>
      <c r="I63" s="25"/>
      <c r="J63" s="2" t="s">
        <v>83</v>
      </c>
      <c r="K63" s="14">
        <v>40000000</v>
      </c>
      <c r="L63" s="27"/>
      <c r="M63" s="28"/>
    </row>
    <row r="64" spans="1:13" ht="31.2" x14ac:dyDescent="0.3">
      <c r="A64" s="29"/>
      <c r="B64" s="23"/>
      <c r="C64" s="38"/>
      <c r="D64" s="25"/>
      <c r="E64" s="25"/>
      <c r="F64" s="26"/>
      <c r="G64" s="25"/>
      <c r="H64" s="26"/>
      <c r="I64" s="25"/>
      <c r="J64" s="2" t="s">
        <v>84</v>
      </c>
      <c r="K64" s="14">
        <v>40000000</v>
      </c>
      <c r="L64" s="27"/>
      <c r="M64" s="28"/>
    </row>
    <row r="65" spans="1:15" ht="31.2" x14ac:dyDescent="0.3">
      <c r="A65" s="29"/>
      <c r="B65" s="23"/>
      <c r="C65" s="38"/>
      <c r="D65" s="25"/>
      <c r="E65" s="25"/>
      <c r="F65" s="26"/>
      <c r="G65" s="25"/>
      <c r="H65" s="26"/>
      <c r="I65" s="25"/>
      <c r="J65" s="2" t="s">
        <v>85</v>
      </c>
      <c r="K65" s="14">
        <v>40000000</v>
      </c>
      <c r="L65" s="27"/>
      <c r="M65" s="28"/>
    </row>
    <row r="66" spans="1:15" ht="46.8" x14ac:dyDescent="0.3">
      <c r="A66" s="29"/>
      <c r="B66" s="23"/>
      <c r="C66" s="38"/>
      <c r="D66" s="25"/>
      <c r="E66" s="25"/>
      <c r="F66" s="26"/>
      <c r="G66" s="25"/>
      <c r="H66" s="26"/>
      <c r="I66" s="25"/>
      <c r="J66" s="2" t="s">
        <v>86</v>
      </c>
      <c r="K66" s="14">
        <v>40000000</v>
      </c>
      <c r="L66" s="27"/>
      <c r="M66" s="28"/>
    </row>
    <row r="67" spans="1:15" ht="15.6" x14ac:dyDescent="0.3">
      <c r="A67" s="29"/>
      <c r="B67" s="23"/>
      <c r="C67" s="38"/>
      <c r="D67" s="25"/>
      <c r="E67" s="25"/>
      <c r="F67" s="26"/>
      <c r="G67" s="25"/>
      <c r="H67" s="26"/>
      <c r="I67" s="25"/>
      <c r="J67" s="2" t="s">
        <v>87</v>
      </c>
      <c r="K67" s="14">
        <v>40000000</v>
      </c>
      <c r="L67" s="27"/>
      <c r="M67" s="28"/>
    </row>
    <row r="68" spans="1:15" ht="15.6" x14ac:dyDescent="0.3">
      <c r="A68" s="29"/>
      <c r="B68" s="23"/>
      <c r="C68" s="38"/>
      <c r="D68" s="25"/>
      <c r="E68" s="25"/>
      <c r="F68" s="26"/>
      <c r="G68" s="25"/>
      <c r="H68" s="26"/>
      <c r="I68" s="25"/>
      <c r="J68" s="2" t="s">
        <v>88</v>
      </c>
      <c r="K68" s="14">
        <v>40000000</v>
      </c>
      <c r="L68" s="27"/>
      <c r="M68" s="28"/>
    </row>
    <row r="69" spans="1:15" ht="31.2" x14ac:dyDescent="0.3">
      <c r="A69" s="29"/>
      <c r="B69" s="23"/>
      <c r="C69" s="38"/>
      <c r="D69" s="25"/>
      <c r="E69" s="25"/>
      <c r="F69" s="26"/>
      <c r="G69" s="25"/>
      <c r="H69" s="26"/>
      <c r="I69" s="25"/>
      <c r="J69" s="2" t="s">
        <v>89</v>
      </c>
      <c r="K69" s="14">
        <v>40000000</v>
      </c>
      <c r="L69" s="27"/>
      <c r="M69" s="28"/>
      <c r="O69" s="15">
        <f>E77+H77</f>
        <v>2501200900</v>
      </c>
    </row>
    <row r="70" spans="1:15" ht="31.2" x14ac:dyDescent="0.3">
      <c r="A70" s="29"/>
      <c r="B70" s="23"/>
      <c r="C70" s="38"/>
      <c r="D70" s="25"/>
      <c r="E70" s="25"/>
      <c r="F70" s="26"/>
      <c r="G70" s="25"/>
      <c r="H70" s="26"/>
      <c r="I70" s="25"/>
      <c r="J70" s="2" t="s">
        <v>90</v>
      </c>
      <c r="K70" s="14">
        <v>40000000</v>
      </c>
      <c r="L70" s="27"/>
      <c r="M70" s="28"/>
    </row>
    <row r="71" spans="1:15" ht="31.2" x14ac:dyDescent="0.3">
      <c r="A71" s="29"/>
      <c r="B71" s="23"/>
      <c r="C71" s="38"/>
      <c r="D71" s="25"/>
      <c r="E71" s="25"/>
      <c r="F71" s="26"/>
      <c r="G71" s="25"/>
      <c r="H71" s="26"/>
      <c r="I71" s="25"/>
      <c r="J71" s="2" t="s">
        <v>56</v>
      </c>
      <c r="K71" s="14">
        <v>40000000</v>
      </c>
      <c r="L71" s="27"/>
      <c r="M71" s="28"/>
    </row>
    <row r="72" spans="1:15" ht="46.8" x14ac:dyDescent="0.3">
      <c r="A72" s="29"/>
      <c r="B72" s="23"/>
      <c r="C72" s="38"/>
      <c r="D72" s="25"/>
      <c r="E72" s="25"/>
      <c r="F72" s="26"/>
      <c r="G72" s="25"/>
      <c r="H72" s="26"/>
      <c r="I72" s="25"/>
      <c r="J72" s="2" t="s">
        <v>91</v>
      </c>
      <c r="K72" s="14">
        <v>40000000</v>
      </c>
      <c r="L72" s="27"/>
      <c r="M72" s="28"/>
    </row>
    <row r="73" spans="1:15" ht="15.6" x14ac:dyDescent="0.3">
      <c r="A73" s="29"/>
      <c r="B73" s="23"/>
      <c r="C73" s="38"/>
      <c r="D73" s="25"/>
      <c r="E73" s="25"/>
      <c r="F73" s="26"/>
      <c r="G73" s="25"/>
      <c r="H73" s="26"/>
      <c r="I73" s="25"/>
      <c r="J73" s="2" t="s">
        <v>92</v>
      </c>
      <c r="K73" s="14">
        <v>40000000</v>
      </c>
      <c r="L73" s="27"/>
      <c r="M73" s="28"/>
    </row>
    <row r="74" spans="1:15" ht="15.6" x14ac:dyDescent="0.3">
      <c r="A74" s="29"/>
      <c r="B74" s="23"/>
      <c r="C74" s="38"/>
      <c r="D74" s="25"/>
      <c r="E74" s="25"/>
      <c r="F74" s="26"/>
      <c r="G74" s="25"/>
      <c r="H74" s="26"/>
      <c r="I74" s="25"/>
      <c r="J74" s="2" t="s">
        <v>93</v>
      </c>
      <c r="K74" s="14">
        <v>40000000</v>
      </c>
      <c r="L74" s="27"/>
      <c r="M74" s="28"/>
    </row>
    <row r="75" spans="1:15" ht="15.6" x14ac:dyDescent="0.3">
      <c r="A75" s="29"/>
      <c r="B75" s="23"/>
      <c r="C75" s="38"/>
      <c r="D75" s="25"/>
      <c r="E75" s="25"/>
      <c r="F75" s="26"/>
      <c r="G75" s="25"/>
      <c r="H75" s="26"/>
      <c r="I75" s="25"/>
      <c r="J75" s="2" t="s">
        <v>94</v>
      </c>
      <c r="K75" s="14">
        <v>40000000</v>
      </c>
      <c r="L75" s="27"/>
      <c r="M75" s="28"/>
    </row>
    <row r="76" spans="1:15" ht="15.6" x14ac:dyDescent="0.3">
      <c r="A76" s="29"/>
      <c r="B76" s="23"/>
      <c r="C76" s="39"/>
      <c r="D76" s="25"/>
      <c r="E76" s="25"/>
      <c r="F76" s="26"/>
      <c r="G76" s="25"/>
      <c r="H76" s="26"/>
      <c r="I76" s="25"/>
      <c r="J76" s="2" t="s">
        <v>95</v>
      </c>
      <c r="K76" s="14">
        <v>40000000</v>
      </c>
      <c r="L76" s="27"/>
      <c r="M76" s="28"/>
    </row>
    <row r="77" spans="1:15" ht="15.6" x14ac:dyDescent="0.3">
      <c r="A77" s="16" t="s">
        <v>130</v>
      </c>
      <c r="B77" s="17"/>
      <c r="C77" s="17"/>
      <c r="D77" s="18"/>
      <c r="E77" s="19">
        <f>F61*Q4</f>
        <v>824879000</v>
      </c>
      <c r="F77" s="20"/>
      <c r="G77" s="8" t="s">
        <v>131</v>
      </c>
      <c r="H77" s="7">
        <f>H61*Q4</f>
        <v>1676321900</v>
      </c>
      <c r="I77" s="8" t="s">
        <v>131</v>
      </c>
      <c r="J77" s="10"/>
      <c r="K77" s="9">
        <f>SUM(K61:K76)</f>
        <v>640000000</v>
      </c>
      <c r="L77" s="21">
        <f>K77-H77-E77</f>
        <v>-1861200900</v>
      </c>
      <c r="M77" s="22"/>
    </row>
    <row r="78" spans="1:15" ht="31.2" x14ac:dyDescent="0.3">
      <c r="A78" s="29">
        <v>10</v>
      </c>
      <c r="B78" s="23" t="s">
        <v>96</v>
      </c>
      <c r="C78" s="37" t="s">
        <v>154</v>
      </c>
      <c r="D78" s="25" t="s">
        <v>97</v>
      </c>
      <c r="E78" s="25" t="s">
        <v>98</v>
      </c>
      <c r="F78" s="26">
        <v>116713</v>
      </c>
      <c r="G78" s="25" t="s">
        <v>23</v>
      </c>
      <c r="H78" s="26">
        <v>8235542</v>
      </c>
      <c r="I78" s="25" t="s">
        <v>47</v>
      </c>
      <c r="J78" s="2" t="s">
        <v>99</v>
      </c>
      <c r="K78" s="14">
        <v>30000000</v>
      </c>
      <c r="L78" s="27" t="s">
        <v>12</v>
      </c>
      <c r="M78" s="28"/>
    </row>
    <row r="79" spans="1:15" ht="31.2" x14ac:dyDescent="0.3">
      <c r="A79" s="29"/>
      <c r="B79" s="23"/>
      <c r="C79" s="38"/>
      <c r="D79" s="25"/>
      <c r="E79" s="25"/>
      <c r="F79" s="26"/>
      <c r="G79" s="25"/>
      <c r="H79" s="26"/>
      <c r="I79" s="25"/>
      <c r="J79" s="2" t="s">
        <v>100</v>
      </c>
      <c r="K79" s="14">
        <v>30000000</v>
      </c>
      <c r="L79" s="27"/>
      <c r="M79" s="28"/>
    </row>
    <row r="80" spans="1:15" ht="31.2" x14ac:dyDescent="0.3">
      <c r="A80" s="29"/>
      <c r="B80" s="23"/>
      <c r="C80" s="38"/>
      <c r="D80" s="25"/>
      <c r="E80" s="25"/>
      <c r="F80" s="26"/>
      <c r="G80" s="25"/>
      <c r="H80" s="26"/>
      <c r="I80" s="25"/>
      <c r="J80" s="2" t="s">
        <v>101</v>
      </c>
      <c r="K80" s="14">
        <v>30000000</v>
      </c>
      <c r="L80" s="27"/>
      <c r="M80" s="28"/>
    </row>
    <row r="81" spans="1:13" ht="31.2" x14ac:dyDescent="0.3">
      <c r="A81" s="29"/>
      <c r="B81" s="23"/>
      <c r="C81" s="38"/>
      <c r="D81" s="25"/>
      <c r="E81" s="25"/>
      <c r="F81" s="26"/>
      <c r="G81" s="25"/>
      <c r="H81" s="26"/>
      <c r="I81" s="25"/>
      <c r="J81" s="3" t="s">
        <v>26</v>
      </c>
      <c r="K81" s="14">
        <v>30000000</v>
      </c>
      <c r="L81" s="27"/>
      <c r="M81" s="28"/>
    </row>
    <row r="82" spans="1:13" ht="15.6" x14ac:dyDescent="0.3">
      <c r="A82" s="29"/>
      <c r="B82" s="23"/>
      <c r="C82" s="38"/>
      <c r="D82" s="25"/>
      <c r="E82" s="25"/>
      <c r="F82" s="26"/>
      <c r="G82" s="25"/>
      <c r="H82" s="26"/>
      <c r="I82" s="25"/>
      <c r="J82" s="2" t="s">
        <v>64</v>
      </c>
      <c r="K82" s="14">
        <v>120000000</v>
      </c>
      <c r="L82" s="27"/>
      <c r="M82" s="28"/>
    </row>
    <row r="83" spans="1:13" ht="31.2" x14ac:dyDescent="0.3">
      <c r="A83" s="29"/>
      <c r="B83" s="23"/>
      <c r="C83" s="38"/>
      <c r="D83" s="25"/>
      <c r="E83" s="25"/>
      <c r="F83" s="26"/>
      <c r="G83" s="25"/>
      <c r="H83" s="26"/>
      <c r="I83" s="25"/>
      <c r="J83" s="2" t="s">
        <v>56</v>
      </c>
      <c r="K83" s="14">
        <v>30000000</v>
      </c>
      <c r="L83" s="27"/>
      <c r="M83" s="28"/>
    </row>
    <row r="84" spans="1:13" ht="15.6" x14ac:dyDescent="0.3">
      <c r="A84" s="29"/>
      <c r="B84" s="23"/>
      <c r="C84" s="38"/>
      <c r="D84" s="25"/>
      <c r="E84" s="25"/>
      <c r="F84" s="26"/>
      <c r="G84" s="25"/>
      <c r="H84" s="26"/>
      <c r="I84" s="25"/>
      <c r="J84" s="2" t="s">
        <v>102</v>
      </c>
      <c r="K84" s="14">
        <v>0</v>
      </c>
      <c r="L84" s="27"/>
      <c r="M84" s="28"/>
    </row>
    <row r="85" spans="1:13" ht="15.6" x14ac:dyDescent="0.3">
      <c r="A85" s="29"/>
      <c r="B85" s="23"/>
      <c r="C85" s="38"/>
      <c r="D85" s="25"/>
      <c r="E85" s="25"/>
      <c r="F85" s="26"/>
      <c r="G85" s="25"/>
      <c r="H85" s="26"/>
      <c r="I85" s="25"/>
      <c r="J85" s="2" t="s">
        <v>103</v>
      </c>
      <c r="K85" s="14">
        <v>30000000</v>
      </c>
      <c r="L85" s="27"/>
      <c r="M85" s="28"/>
    </row>
    <row r="86" spans="1:13" ht="15.6" x14ac:dyDescent="0.3">
      <c r="A86" s="29"/>
      <c r="B86" s="23"/>
      <c r="C86" s="39"/>
      <c r="D86" s="25"/>
      <c r="E86" s="25"/>
      <c r="F86" s="26"/>
      <c r="G86" s="25"/>
      <c r="H86" s="26"/>
      <c r="I86" s="25"/>
      <c r="J86" s="2" t="s">
        <v>104</v>
      </c>
      <c r="K86" s="14">
        <v>30000000</v>
      </c>
      <c r="L86" s="27"/>
      <c r="M86" s="28"/>
    </row>
    <row r="87" spans="1:13" ht="15.6" x14ac:dyDescent="0.3">
      <c r="A87" s="16" t="s">
        <v>130</v>
      </c>
      <c r="B87" s="17"/>
      <c r="C87" s="17"/>
      <c r="D87" s="18"/>
      <c r="E87" s="19">
        <f>F78*Q5</f>
        <v>1392386090</v>
      </c>
      <c r="F87" s="20"/>
      <c r="G87" s="8" t="s">
        <v>131</v>
      </c>
      <c r="H87" s="7">
        <f>H78*Q6</f>
        <v>1342640412.26</v>
      </c>
      <c r="I87" s="8" t="s">
        <v>131</v>
      </c>
      <c r="J87" s="10"/>
      <c r="K87" s="9">
        <f>SUM(K78:K86)</f>
        <v>330000000</v>
      </c>
      <c r="L87" s="21">
        <f>K87-H87-E87</f>
        <v>-2405026502.2600002</v>
      </c>
      <c r="M87" s="22"/>
    </row>
    <row r="88" spans="1:13" ht="15.6" x14ac:dyDescent="0.3">
      <c r="A88" s="29">
        <v>11</v>
      </c>
      <c r="B88" s="23" t="s">
        <v>105</v>
      </c>
      <c r="C88" s="37" t="s">
        <v>155</v>
      </c>
      <c r="D88" s="25" t="s">
        <v>106</v>
      </c>
      <c r="E88" s="25" t="s">
        <v>107</v>
      </c>
      <c r="F88" s="26">
        <v>23000</v>
      </c>
      <c r="G88" s="25" t="s">
        <v>23</v>
      </c>
      <c r="H88" s="26">
        <v>56127</v>
      </c>
      <c r="I88" s="25" t="s">
        <v>23</v>
      </c>
      <c r="J88" s="2" t="s">
        <v>108</v>
      </c>
      <c r="K88" s="14">
        <f>[1]Лист1!D93</f>
        <v>20000000</v>
      </c>
      <c r="L88" s="27" t="s">
        <v>12</v>
      </c>
      <c r="M88" s="28"/>
    </row>
    <row r="89" spans="1:13" ht="15.6" x14ac:dyDescent="0.3">
      <c r="A89" s="29"/>
      <c r="B89" s="23"/>
      <c r="C89" s="38"/>
      <c r="D89" s="25"/>
      <c r="E89" s="25"/>
      <c r="F89" s="26"/>
      <c r="G89" s="25"/>
      <c r="H89" s="26"/>
      <c r="I89" s="25"/>
      <c r="J89" s="2" t="s">
        <v>95</v>
      </c>
      <c r="K89" s="14">
        <f>[1]Лист1!D94</f>
        <v>20000000</v>
      </c>
      <c r="L89" s="27"/>
      <c r="M89" s="28"/>
    </row>
    <row r="90" spans="1:13" ht="31.2" x14ac:dyDescent="0.3">
      <c r="A90" s="29"/>
      <c r="B90" s="23"/>
      <c r="C90" s="38"/>
      <c r="D90" s="25"/>
      <c r="E90" s="25"/>
      <c r="F90" s="26"/>
      <c r="G90" s="25"/>
      <c r="H90" s="26"/>
      <c r="I90" s="25"/>
      <c r="J90" s="2" t="s">
        <v>109</v>
      </c>
      <c r="K90" s="14">
        <f>[1]Лист1!D95</f>
        <v>20000000</v>
      </c>
      <c r="L90" s="27"/>
      <c r="M90" s="28"/>
    </row>
    <row r="91" spans="1:13" ht="15.6" x14ac:dyDescent="0.3">
      <c r="A91" s="29"/>
      <c r="B91" s="23"/>
      <c r="C91" s="38"/>
      <c r="D91" s="25"/>
      <c r="E91" s="25"/>
      <c r="F91" s="26"/>
      <c r="G91" s="25"/>
      <c r="H91" s="26"/>
      <c r="I91" s="25"/>
      <c r="J91" s="2" t="s">
        <v>110</v>
      </c>
      <c r="K91" s="14">
        <f>[1]Лист1!D96</f>
        <v>20000000</v>
      </c>
      <c r="L91" s="27"/>
      <c r="M91" s="28"/>
    </row>
    <row r="92" spans="1:13" ht="15.6" x14ac:dyDescent="0.3">
      <c r="A92" s="29"/>
      <c r="B92" s="23"/>
      <c r="C92" s="38"/>
      <c r="D92" s="25"/>
      <c r="E92" s="25"/>
      <c r="F92" s="26"/>
      <c r="G92" s="25"/>
      <c r="H92" s="26"/>
      <c r="I92" s="25"/>
      <c r="J92" s="2" t="s">
        <v>111</v>
      </c>
      <c r="K92" s="14">
        <f>[1]Лист1!D97</f>
        <v>20000000</v>
      </c>
      <c r="L92" s="27"/>
      <c r="M92" s="28"/>
    </row>
    <row r="93" spans="1:13" ht="31.2" x14ac:dyDescent="0.3">
      <c r="A93" s="29"/>
      <c r="B93" s="23"/>
      <c r="C93" s="38"/>
      <c r="D93" s="25"/>
      <c r="E93" s="25"/>
      <c r="F93" s="26"/>
      <c r="G93" s="25"/>
      <c r="H93" s="26"/>
      <c r="I93" s="25"/>
      <c r="J93" s="2" t="s">
        <v>56</v>
      </c>
      <c r="K93" s="14">
        <f>[1]Лист1!D98</f>
        <v>20000000</v>
      </c>
      <c r="L93" s="27"/>
      <c r="M93" s="28"/>
    </row>
    <row r="94" spans="1:13" ht="31.2" x14ac:dyDescent="0.3">
      <c r="A94" s="29"/>
      <c r="B94" s="23"/>
      <c r="C94" s="38"/>
      <c r="D94" s="25"/>
      <c r="E94" s="25"/>
      <c r="F94" s="26"/>
      <c r="G94" s="25"/>
      <c r="H94" s="26"/>
      <c r="I94" s="25"/>
      <c r="J94" s="3" t="s">
        <v>26</v>
      </c>
      <c r="K94" s="14">
        <f>[1]Лист1!D99</f>
        <v>20000000</v>
      </c>
      <c r="L94" s="27"/>
      <c r="M94" s="28"/>
    </row>
    <row r="95" spans="1:13" ht="31.2" x14ac:dyDescent="0.3">
      <c r="A95" s="29"/>
      <c r="B95" s="23"/>
      <c r="C95" s="39"/>
      <c r="D95" s="25"/>
      <c r="E95" s="25"/>
      <c r="F95" s="26"/>
      <c r="G95" s="25"/>
      <c r="H95" s="26"/>
      <c r="I95" s="25"/>
      <c r="J95" s="2" t="s">
        <v>112</v>
      </c>
      <c r="K95" s="14">
        <f>[1]Лист1!D100</f>
        <v>20000000</v>
      </c>
      <c r="L95" s="27"/>
      <c r="M95" s="28"/>
    </row>
    <row r="96" spans="1:13" ht="15.6" x14ac:dyDescent="0.3">
      <c r="A96" s="16" t="s">
        <v>130</v>
      </c>
      <c r="B96" s="17"/>
      <c r="C96" s="17"/>
      <c r="D96" s="18"/>
      <c r="E96" s="19">
        <f>F88*Q5</f>
        <v>274390000</v>
      </c>
      <c r="F96" s="20"/>
      <c r="G96" s="8" t="s">
        <v>131</v>
      </c>
      <c r="H96" s="7">
        <f>H88*Q5</f>
        <v>669595110</v>
      </c>
      <c r="I96" s="8" t="s">
        <v>131</v>
      </c>
      <c r="J96" s="10"/>
      <c r="K96" s="9">
        <f>SUM(K88:K95)</f>
        <v>160000000</v>
      </c>
      <c r="L96" s="21">
        <f>K96-H96-E96</f>
        <v>-783985110</v>
      </c>
      <c r="M96" s="22"/>
    </row>
    <row r="97" spans="1:15" ht="31.2" x14ac:dyDescent="0.3">
      <c r="A97" s="29">
        <v>12</v>
      </c>
      <c r="B97" s="23" t="s">
        <v>164</v>
      </c>
      <c r="C97" s="37" t="s">
        <v>156</v>
      </c>
      <c r="D97" s="25" t="s">
        <v>117</v>
      </c>
      <c r="E97" s="25" t="s">
        <v>114</v>
      </c>
      <c r="F97" s="25">
        <v>21806.74</v>
      </c>
      <c r="G97" s="25" t="s">
        <v>23</v>
      </c>
      <c r="H97" s="26">
        <v>40350</v>
      </c>
      <c r="I97" s="25" t="s">
        <v>23</v>
      </c>
      <c r="J97" s="3" t="s">
        <v>26</v>
      </c>
      <c r="K97" s="14">
        <v>15000000</v>
      </c>
      <c r="L97" s="27" t="s">
        <v>12</v>
      </c>
      <c r="M97" s="28"/>
    </row>
    <row r="98" spans="1:15" ht="15.6" x14ac:dyDescent="0.3">
      <c r="A98" s="29"/>
      <c r="B98" s="23"/>
      <c r="C98" s="38"/>
      <c r="D98" s="25"/>
      <c r="E98" s="25"/>
      <c r="F98" s="25"/>
      <c r="G98" s="25"/>
      <c r="H98" s="26"/>
      <c r="I98" s="25"/>
      <c r="J98" s="2" t="s">
        <v>115</v>
      </c>
      <c r="K98" s="14">
        <v>15000000</v>
      </c>
      <c r="L98" s="27"/>
      <c r="M98" s="28"/>
      <c r="O98" s="15">
        <f>E101+H101</f>
        <v>741529908.20000005</v>
      </c>
    </row>
    <row r="99" spans="1:15" ht="15.6" x14ac:dyDescent="0.3">
      <c r="A99" s="29"/>
      <c r="B99" s="23"/>
      <c r="C99" s="38"/>
      <c r="D99" s="25"/>
      <c r="E99" s="25"/>
      <c r="F99" s="25"/>
      <c r="G99" s="25"/>
      <c r="H99" s="26"/>
      <c r="I99" s="25"/>
      <c r="J99" s="2" t="s">
        <v>35</v>
      </c>
      <c r="K99" s="14">
        <v>120000000</v>
      </c>
      <c r="L99" s="27"/>
      <c r="M99" s="28"/>
    </row>
    <row r="100" spans="1:15" ht="15.6" x14ac:dyDescent="0.3">
      <c r="A100" s="29"/>
      <c r="B100" s="23"/>
      <c r="C100" s="39"/>
      <c r="D100" s="25"/>
      <c r="E100" s="25"/>
      <c r="F100" s="25"/>
      <c r="G100" s="25"/>
      <c r="H100" s="26"/>
      <c r="I100" s="25"/>
      <c r="J100" s="2" t="s">
        <v>116</v>
      </c>
      <c r="K100" s="14">
        <v>0</v>
      </c>
      <c r="L100" s="27"/>
      <c r="M100" s="28"/>
    </row>
    <row r="101" spans="1:15" ht="15.6" x14ac:dyDescent="0.3">
      <c r="A101" s="16" t="s">
        <v>130</v>
      </c>
      <c r="B101" s="17"/>
      <c r="C101" s="17"/>
      <c r="D101" s="18"/>
      <c r="E101" s="19">
        <f>F97*Q5</f>
        <v>260154408.20000002</v>
      </c>
      <c r="F101" s="20"/>
      <c r="G101" s="8" t="s">
        <v>131</v>
      </c>
      <c r="H101" s="7">
        <f>H97*Q5</f>
        <v>481375500</v>
      </c>
      <c r="I101" s="8" t="s">
        <v>131</v>
      </c>
      <c r="J101" s="10"/>
      <c r="K101" s="9">
        <f>SUM(K97:K100)</f>
        <v>150000000</v>
      </c>
      <c r="L101" s="21">
        <f>K101-H101-E101</f>
        <v>-591529908.20000005</v>
      </c>
      <c r="M101" s="22"/>
    </row>
    <row r="102" spans="1:15" ht="15.6" customHeight="1" x14ac:dyDescent="0.3">
      <c r="A102" s="29">
        <v>13</v>
      </c>
      <c r="B102" s="23" t="s">
        <v>118</v>
      </c>
      <c r="C102" s="37" t="s">
        <v>157</v>
      </c>
      <c r="D102" s="24" t="s">
        <v>119</v>
      </c>
      <c r="E102" s="25" t="s">
        <v>138</v>
      </c>
      <c r="F102" s="25">
        <v>9108.6</v>
      </c>
      <c r="G102" s="25" t="s">
        <v>23</v>
      </c>
      <c r="H102" s="26">
        <v>24300</v>
      </c>
      <c r="I102" s="25" t="s">
        <v>23</v>
      </c>
      <c r="J102" s="2" t="s">
        <v>120</v>
      </c>
      <c r="K102" s="14">
        <v>8000000</v>
      </c>
      <c r="L102" s="27" t="s">
        <v>12</v>
      </c>
      <c r="M102" s="28"/>
    </row>
    <row r="103" spans="1:15" ht="15.6" x14ac:dyDescent="0.3">
      <c r="A103" s="29"/>
      <c r="B103" s="23"/>
      <c r="C103" s="38"/>
      <c r="D103" s="24"/>
      <c r="E103" s="25"/>
      <c r="F103" s="25"/>
      <c r="G103" s="25"/>
      <c r="H103" s="26"/>
      <c r="I103" s="25"/>
      <c r="J103" s="2" t="s">
        <v>121</v>
      </c>
      <c r="K103" s="14">
        <v>8000000</v>
      </c>
      <c r="L103" s="27"/>
      <c r="M103" s="28"/>
    </row>
    <row r="104" spans="1:15" ht="15.6" x14ac:dyDescent="0.3">
      <c r="A104" s="29"/>
      <c r="B104" s="23"/>
      <c r="C104" s="38"/>
      <c r="D104" s="24"/>
      <c r="E104" s="25"/>
      <c r="F104" s="25"/>
      <c r="G104" s="25"/>
      <c r="H104" s="26"/>
      <c r="I104" s="25"/>
      <c r="J104" s="2" t="s">
        <v>122</v>
      </c>
      <c r="K104" s="14">
        <v>8000000</v>
      </c>
      <c r="L104" s="27"/>
      <c r="M104" s="28"/>
      <c r="O104" s="15">
        <f>E107+H107</f>
        <v>398564598</v>
      </c>
    </row>
    <row r="105" spans="1:15" ht="15.6" x14ac:dyDescent="0.3">
      <c r="A105" s="29"/>
      <c r="B105" s="23"/>
      <c r="C105" s="38"/>
      <c r="D105" s="24"/>
      <c r="E105" s="25"/>
      <c r="F105" s="25"/>
      <c r="G105" s="25"/>
      <c r="H105" s="26"/>
      <c r="I105" s="25"/>
      <c r="J105" s="2" t="s">
        <v>123</v>
      </c>
      <c r="K105" s="14">
        <v>8000000</v>
      </c>
      <c r="L105" s="27"/>
      <c r="M105" s="28"/>
    </row>
    <row r="106" spans="1:15" ht="15.6" x14ac:dyDescent="0.3">
      <c r="A106" s="29"/>
      <c r="B106" s="23"/>
      <c r="C106" s="39"/>
      <c r="D106" s="24"/>
      <c r="E106" s="25"/>
      <c r="F106" s="25"/>
      <c r="G106" s="25"/>
      <c r="H106" s="26"/>
      <c r="I106" s="25"/>
      <c r="J106" s="2" t="s">
        <v>124</v>
      </c>
      <c r="K106" s="14">
        <v>8000000</v>
      </c>
      <c r="L106" s="27"/>
      <c r="M106" s="28"/>
    </row>
    <row r="107" spans="1:15" ht="15.6" x14ac:dyDescent="0.3">
      <c r="A107" s="16" t="s">
        <v>130</v>
      </c>
      <c r="B107" s="17"/>
      <c r="C107" s="17"/>
      <c r="D107" s="18"/>
      <c r="E107" s="19">
        <f>F102*Q5</f>
        <v>108665598</v>
      </c>
      <c r="F107" s="20"/>
      <c r="G107" s="8" t="s">
        <v>131</v>
      </c>
      <c r="H107" s="7">
        <f>H102*Q5</f>
        <v>289899000</v>
      </c>
      <c r="I107" s="8" t="s">
        <v>131</v>
      </c>
      <c r="J107" s="10"/>
      <c r="K107" s="9">
        <f>SUM(K103:K106)</f>
        <v>32000000</v>
      </c>
      <c r="L107" s="21">
        <f>K107-H107-E107</f>
        <v>-366564598</v>
      </c>
      <c r="M107" s="22"/>
    </row>
    <row r="108" spans="1:15" ht="15.6" x14ac:dyDescent="0.3">
      <c r="A108" s="29">
        <v>14</v>
      </c>
      <c r="B108" s="23" t="s">
        <v>125</v>
      </c>
      <c r="C108" s="37" t="s">
        <v>158</v>
      </c>
      <c r="D108" s="24" t="s">
        <v>126</v>
      </c>
      <c r="E108" s="25" t="s">
        <v>139</v>
      </c>
      <c r="F108" s="26">
        <v>24115</v>
      </c>
      <c r="G108" s="25" t="s">
        <v>24</v>
      </c>
      <c r="H108" s="26">
        <v>38153</v>
      </c>
      <c r="I108" s="25" t="s">
        <v>24</v>
      </c>
      <c r="J108" s="2" t="s">
        <v>127</v>
      </c>
      <c r="K108" s="14">
        <v>60000000</v>
      </c>
      <c r="L108" s="27" t="s">
        <v>12</v>
      </c>
      <c r="M108" s="28"/>
    </row>
    <row r="109" spans="1:15" ht="31.2" x14ac:dyDescent="0.3">
      <c r="A109" s="29"/>
      <c r="B109" s="23"/>
      <c r="C109" s="38"/>
      <c r="D109" s="24"/>
      <c r="E109" s="25"/>
      <c r="F109" s="25"/>
      <c r="G109" s="25"/>
      <c r="H109" s="26"/>
      <c r="I109" s="25"/>
      <c r="J109" s="2" t="s">
        <v>128</v>
      </c>
      <c r="K109" s="14">
        <v>40000000</v>
      </c>
      <c r="L109" s="27"/>
      <c r="M109" s="28"/>
    </row>
    <row r="110" spans="1:15" ht="15.6" x14ac:dyDescent="0.3">
      <c r="A110" s="29"/>
      <c r="B110" s="23"/>
      <c r="C110" s="38"/>
      <c r="D110" s="24"/>
      <c r="E110" s="25"/>
      <c r="F110" s="25"/>
      <c r="G110" s="25"/>
      <c r="H110" s="26"/>
      <c r="I110" s="25"/>
      <c r="J110" s="2" t="s">
        <v>121</v>
      </c>
      <c r="K110" s="14">
        <v>40000000</v>
      </c>
      <c r="L110" s="27"/>
      <c r="M110" s="28"/>
    </row>
    <row r="111" spans="1:15" ht="15.6" x14ac:dyDescent="0.3">
      <c r="A111" s="29"/>
      <c r="B111" s="23"/>
      <c r="C111" s="39"/>
      <c r="D111" s="24"/>
      <c r="E111" s="25"/>
      <c r="F111" s="25"/>
      <c r="G111" s="25"/>
      <c r="H111" s="26"/>
      <c r="I111" s="25"/>
      <c r="J111" s="2" t="s">
        <v>129</v>
      </c>
      <c r="K111" s="14">
        <v>40000000</v>
      </c>
      <c r="L111" s="27"/>
      <c r="M111" s="28"/>
    </row>
    <row r="112" spans="1:15" ht="15.6" x14ac:dyDescent="0.3">
      <c r="A112" s="16" t="s">
        <v>130</v>
      </c>
      <c r="B112" s="17"/>
      <c r="C112" s="17"/>
      <c r="D112" s="18"/>
      <c r="E112" s="19">
        <f>F108*Q4</f>
        <v>337151815</v>
      </c>
      <c r="F112" s="20"/>
      <c r="G112" s="8" t="s">
        <v>131</v>
      </c>
      <c r="H112" s="7">
        <f>H108*Q4</f>
        <v>533417093</v>
      </c>
      <c r="I112" s="8" t="s">
        <v>131</v>
      </c>
      <c r="J112" s="10"/>
      <c r="K112" s="9">
        <f>SUM(K108:K111)</f>
        <v>180000000</v>
      </c>
      <c r="L112" s="21">
        <f>K112-H112-E112</f>
        <v>-690568908</v>
      </c>
      <c r="M112" s="22"/>
    </row>
  </sheetData>
  <autoFilter ref="A4:M112" xr:uid="{00000000-0001-0000-0000-000000000000}"/>
  <mergeCells count="197">
    <mergeCell ref="C78:C86"/>
    <mergeCell ref="C88:C95"/>
    <mergeCell ref="C97:C100"/>
    <mergeCell ref="C102:C106"/>
    <mergeCell ref="C108:C111"/>
    <mergeCell ref="C5:C14"/>
    <mergeCell ref="C16:C18"/>
    <mergeCell ref="C20:C27"/>
    <mergeCell ref="C29:C32"/>
    <mergeCell ref="C34:C36"/>
    <mergeCell ref="C38:C44"/>
    <mergeCell ref="C46:C53"/>
    <mergeCell ref="C55:C59"/>
    <mergeCell ref="A28:D28"/>
    <mergeCell ref="A38:A44"/>
    <mergeCell ref="A87:D87"/>
    <mergeCell ref="G16:G18"/>
    <mergeCell ref="H16:H18"/>
    <mergeCell ref="I16:I18"/>
    <mergeCell ref="L16:L18"/>
    <mergeCell ref="M16:M18"/>
    <mergeCell ref="L5:L14"/>
    <mergeCell ref="M5:M14"/>
    <mergeCell ref="A2:M3"/>
    <mergeCell ref="A16:A18"/>
    <mergeCell ref="B16:B18"/>
    <mergeCell ref="D16:D18"/>
    <mergeCell ref="E16:E18"/>
    <mergeCell ref="F16:F18"/>
    <mergeCell ref="B5:B14"/>
    <mergeCell ref="A5:A14"/>
    <mergeCell ref="D5:D14"/>
    <mergeCell ref="E5:E14"/>
    <mergeCell ref="F5:F14"/>
    <mergeCell ref="G5:G14"/>
    <mergeCell ref="H5:H14"/>
    <mergeCell ref="I5:I14"/>
    <mergeCell ref="E15:F15"/>
    <mergeCell ref="A15:D15"/>
    <mergeCell ref="L15:M15"/>
    <mergeCell ref="D20:D27"/>
    <mergeCell ref="E20:E27"/>
    <mergeCell ref="F20:F27"/>
    <mergeCell ref="G20:G27"/>
    <mergeCell ref="H20:H27"/>
    <mergeCell ref="I20:I27"/>
    <mergeCell ref="L20:L27"/>
    <mergeCell ref="M20:M27"/>
    <mergeCell ref="A20:A27"/>
    <mergeCell ref="B20:B27"/>
    <mergeCell ref="L34:L36"/>
    <mergeCell ref="M34:M36"/>
    <mergeCell ref="H29:H32"/>
    <mergeCell ref="I29:I32"/>
    <mergeCell ref="L29:L32"/>
    <mergeCell ref="M29:M32"/>
    <mergeCell ref="A34:A36"/>
    <mergeCell ref="B34:B36"/>
    <mergeCell ref="D34:D36"/>
    <mergeCell ref="E34:E36"/>
    <mergeCell ref="F34:F36"/>
    <mergeCell ref="G34:G36"/>
    <mergeCell ref="A29:A32"/>
    <mergeCell ref="B29:B32"/>
    <mergeCell ref="D29:D32"/>
    <mergeCell ref="E29:E32"/>
    <mergeCell ref="F29:F32"/>
    <mergeCell ref="G29:G32"/>
    <mergeCell ref="A33:D33"/>
    <mergeCell ref="E33:F33"/>
    <mergeCell ref="L33:M33"/>
    <mergeCell ref="H34:H36"/>
    <mergeCell ref="I34:I36"/>
    <mergeCell ref="M55:M59"/>
    <mergeCell ref="H46:H53"/>
    <mergeCell ref="I46:I53"/>
    <mergeCell ref="L46:L53"/>
    <mergeCell ref="M46:M53"/>
    <mergeCell ref="A55:A59"/>
    <mergeCell ref="B55:B59"/>
    <mergeCell ref="D55:D59"/>
    <mergeCell ref="E55:E59"/>
    <mergeCell ref="F55:F59"/>
    <mergeCell ref="G55:G59"/>
    <mergeCell ref="A46:A53"/>
    <mergeCell ref="B46:B53"/>
    <mergeCell ref="D46:D53"/>
    <mergeCell ref="E46:E53"/>
    <mergeCell ref="F46:F53"/>
    <mergeCell ref="G46:G53"/>
    <mergeCell ref="A54:D54"/>
    <mergeCell ref="E54:F54"/>
    <mergeCell ref="L54:M54"/>
    <mergeCell ref="A61:A76"/>
    <mergeCell ref="B61:B76"/>
    <mergeCell ref="D61:D76"/>
    <mergeCell ref="E61:E76"/>
    <mergeCell ref="F61:F76"/>
    <mergeCell ref="G61:G76"/>
    <mergeCell ref="H55:H59"/>
    <mergeCell ref="I55:I59"/>
    <mergeCell ref="L55:L59"/>
    <mergeCell ref="C61:C76"/>
    <mergeCell ref="E78:E86"/>
    <mergeCell ref="F78:F86"/>
    <mergeCell ref="G78:G86"/>
    <mergeCell ref="L78:L86"/>
    <mergeCell ref="M78:M86"/>
    <mergeCell ref="I78:I86"/>
    <mergeCell ref="H78:H86"/>
    <mergeCell ref="H61:H76"/>
    <mergeCell ref="I61:I76"/>
    <mergeCell ref="L61:L76"/>
    <mergeCell ref="M61:M76"/>
    <mergeCell ref="H97:H100"/>
    <mergeCell ref="I97:I100"/>
    <mergeCell ref="L97:L100"/>
    <mergeCell ref="M97:M100"/>
    <mergeCell ref="A97:A100"/>
    <mergeCell ref="B97:B100"/>
    <mergeCell ref="D97:D100"/>
    <mergeCell ref="E97:E100"/>
    <mergeCell ref="F97:F100"/>
    <mergeCell ref="G97:G100"/>
    <mergeCell ref="E28:F28"/>
    <mergeCell ref="L28:M28"/>
    <mergeCell ref="A19:D19"/>
    <mergeCell ref="E19:F19"/>
    <mergeCell ref="L19:M19"/>
    <mergeCell ref="H108:H111"/>
    <mergeCell ref="I108:I111"/>
    <mergeCell ref="L108:L111"/>
    <mergeCell ref="M108:M111"/>
    <mergeCell ref="H102:H106"/>
    <mergeCell ref="I102:I106"/>
    <mergeCell ref="L102:L106"/>
    <mergeCell ref="M102:M106"/>
    <mergeCell ref="A108:A111"/>
    <mergeCell ref="B108:B111"/>
    <mergeCell ref="D108:D111"/>
    <mergeCell ref="E108:E111"/>
    <mergeCell ref="F108:F111"/>
    <mergeCell ref="G108:G111"/>
    <mergeCell ref="A102:A106"/>
    <mergeCell ref="A45:D45"/>
    <mergeCell ref="E45:F45"/>
    <mergeCell ref="L45:M45"/>
    <mergeCell ref="A37:D37"/>
    <mergeCell ref="E37:F37"/>
    <mergeCell ref="L37:M37"/>
    <mergeCell ref="I38:I44"/>
    <mergeCell ref="L38:L44"/>
    <mergeCell ref="M38:M44"/>
    <mergeCell ref="B38:B44"/>
    <mergeCell ref="D38:D44"/>
    <mergeCell ref="E38:E44"/>
    <mergeCell ref="F38:F44"/>
    <mergeCell ref="G38:G44"/>
    <mergeCell ref="H38:H44"/>
    <mergeCell ref="E87:F87"/>
    <mergeCell ref="L87:M87"/>
    <mergeCell ref="A96:D96"/>
    <mergeCell ref="E96:F96"/>
    <mergeCell ref="L96:M96"/>
    <mergeCell ref="A60:D60"/>
    <mergeCell ref="E60:F60"/>
    <mergeCell ref="L60:M60"/>
    <mergeCell ref="A77:D77"/>
    <mergeCell ref="E77:F77"/>
    <mergeCell ref="L77:M77"/>
    <mergeCell ref="H88:H95"/>
    <mergeCell ref="I88:I95"/>
    <mergeCell ref="L88:L95"/>
    <mergeCell ref="M88:M95"/>
    <mergeCell ref="A88:A95"/>
    <mergeCell ref="B88:B95"/>
    <mergeCell ref="D88:D95"/>
    <mergeCell ref="E88:E95"/>
    <mergeCell ref="F88:F95"/>
    <mergeCell ref="G88:G95"/>
    <mergeCell ref="A78:A86"/>
    <mergeCell ref="B78:B86"/>
    <mergeCell ref="D78:D86"/>
    <mergeCell ref="A112:D112"/>
    <mergeCell ref="E112:F112"/>
    <mergeCell ref="L112:M112"/>
    <mergeCell ref="A101:D101"/>
    <mergeCell ref="E101:F101"/>
    <mergeCell ref="L101:M101"/>
    <mergeCell ref="A107:D107"/>
    <mergeCell ref="E107:F107"/>
    <mergeCell ref="L107:M107"/>
    <mergeCell ref="B102:B106"/>
    <mergeCell ref="D102:D106"/>
    <mergeCell ref="E102:E106"/>
    <mergeCell ref="F102:F106"/>
    <mergeCell ref="G102:G106"/>
  </mergeCells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B837-AEBF-437D-9CB0-FE63CFB69BDD}">
  <dimension ref="A1:O20"/>
  <sheetViews>
    <sheetView topLeftCell="A14" zoomScale="110" zoomScaleNormal="110" workbookViewId="0">
      <selection activeCell="B15" sqref="B15"/>
    </sheetView>
  </sheetViews>
  <sheetFormatPr defaultRowHeight="14.4" x14ac:dyDescent="0.3"/>
  <cols>
    <col min="1" max="1" width="3.33203125" bestFit="1" customWidth="1"/>
    <col min="2" max="2" width="22.109375" bestFit="1" customWidth="1"/>
    <col min="3" max="3" width="13.6640625" customWidth="1"/>
    <col min="4" max="4" width="8.6640625" customWidth="1"/>
    <col min="5" max="5" width="8.88671875" bestFit="1" customWidth="1"/>
    <col min="6" max="6" width="9" bestFit="1" customWidth="1"/>
    <col min="7" max="7" width="16" customWidth="1"/>
    <col min="8" max="8" width="9.5546875" bestFit="1" customWidth="1"/>
    <col min="9" max="9" width="46.5546875" customWidth="1"/>
    <col min="10" max="10" width="26.5546875" customWidth="1"/>
    <col min="11" max="11" width="19.44140625" customWidth="1"/>
    <col min="12" max="12" width="10.5546875" customWidth="1"/>
    <col min="13" max="13" width="9.109375" customWidth="1"/>
  </cols>
  <sheetData>
    <row r="1" spans="1:15" ht="62.4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4" t="s">
        <v>8</v>
      </c>
      <c r="J1" s="4" t="s">
        <v>9</v>
      </c>
      <c r="K1" s="4" t="s">
        <v>4</v>
      </c>
      <c r="L1" s="4" t="s">
        <v>13</v>
      </c>
    </row>
    <row r="2" spans="1:15" ht="15.6" x14ac:dyDescent="0.3">
      <c r="A2" s="29">
        <v>1</v>
      </c>
      <c r="B2" s="29" t="s">
        <v>15</v>
      </c>
      <c r="C2" s="25" t="s">
        <v>16</v>
      </c>
      <c r="D2" s="25" t="s">
        <v>140</v>
      </c>
      <c r="E2" s="26">
        <v>33921</v>
      </c>
      <c r="F2" s="25" t="s">
        <v>24</v>
      </c>
      <c r="G2" s="26">
        <v>1620000000</v>
      </c>
      <c r="H2" s="25" t="s">
        <v>12</v>
      </c>
      <c r="I2" s="3" t="s">
        <v>26</v>
      </c>
      <c r="J2" s="5">
        <v>40000000</v>
      </c>
      <c r="K2" s="27" t="s">
        <v>12</v>
      </c>
      <c r="L2" s="28"/>
    </row>
    <row r="3" spans="1:15" ht="15.6" x14ac:dyDescent="0.3">
      <c r="A3" s="29"/>
      <c r="B3" s="29"/>
      <c r="C3" s="25"/>
      <c r="D3" s="25"/>
      <c r="E3" s="25"/>
      <c r="F3" s="25"/>
      <c r="G3" s="25"/>
      <c r="H3" s="25"/>
      <c r="I3" s="3" t="s">
        <v>27</v>
      </c>
      <c r="J3" s="5">
        <v>40000000</v>
      </c>
      <c r="K3" s="27"/>
      <c r="L3" s="28"/>
      <c r="N3" s="1" t="s">
        <v>132</v>
      </c>
      <c r="O3" s="1">
        <v>13981</v>
      </c>
    </row>
    <row r="4" spans="1:15" ht="15.6" x14ac:dyDescent="0.3">
      <c r="A4" s="29"/>
      <c r="B4" s="29"/>
      <c r="C4" s="25"/>
      <c r="D4" s="25"/>
      <c r="E4" s="25"/>
      <c r="F4" s="25"/>
      <c r="G4" s="25"/>
      <c r="H4" s="25"/>
      <c r="I4" s="3" t="s">
        <v>28</v>
      </c>
      <c r="J4" s="5">
        <v>40000000</v>
      </c>
      <c r="K4" s="27"/>
      <c r="L4" s="28"/>
    </row>
    <row r="5" spans="1:15" ht="15.6" x14ac:dyDescent="0.3">
      <c r="A5" s="29"/>
      <c r="B5" s="29"/>
      <c r="C5" s="25"/>
      <c r="D5" s="25"/>
      <c r="E5" s="25"/>
      <c r="F5" s="25"/>
      <c r="G5" s="25"/>
      <c r="H5" s="25"/>
      <c r="I5" s="2" t="s">
        <v>56</v>
      </c>
      <c r="J5" s="5">
        <v>40000000</v>
      </c>
      <c r="K5" s="27"/>
      <c r="L5" s="28"/>
    </row>
    <row r="6" spans="1:15" ht="15.6" x14ac:dyDescent="0.3">
      <c r="A6" s="29"/>
      <c r="B6" s="29"/>
      <c r="C6" s="25"/>
      <c r="D6" s="25"/>
      <c r="E6" s="25"/>
      <c r="F6" s="25"/>
      <c r="G6" s="25"/>
      <c r="H6" s="25"/>
      <c r="I6" s="3" t="s">
        <v>29</v>
      </c>
      <c r="J6" s="5">
        <v>40000000</v>
      </c>
      <c r="K6" s="27"/>
      <c r="L6" s="28"/>
    </row>
    <row r="7" spans="1:15" ht="15.6" x14ac:dyDescent="0.3">
      <c r="A7" s="29"/>
      <c r="B7" s="29"/>
      <c r="C7" s="25"/>
      <c r="D7" s="25"/>
      <c r="E7" s="25"/>
      <c r="F7" s="25"/>
      <c r="G7" s="25"/>
      <c r="H7" s="25"/>
      <c r="I7" s="3" t="s">
        <v>30</v>
      </c>
      <c r="J7" s="5">
        <v>40000000</v>
      </c>
      <c r="K7" s="27"/>
      <c r="L7" s="28"/>
    </row>
    <row r="8" spans="1:15" ht="15.6" x14ac:dyDescent="0.3">
      <c r="A8" s="29"/>
      <c r="B8" s="29"/>
      <c r="C8" s="25"/>
      <c r="D8" s="25"/>
      <c r="E8" s="25"/>
      <c r="F8" s="25"/>
      <c r="G8" s="25"/>
      <c r="H8" s="25"/>
      <c r="I8" s="3" t="s">
        <v>31</v>
      </c>
      <c r="J8" s="5">
        <v>40000000</v>
      </c>
      <c r="K8" s="27"/>
      <c r="L8" s="28"/>
    </row>
    <row r="9" spans="1:15" ht="15.6" x14ac:dyDescent="0.3">
      <c r="A9" s="29"/>
      <c r="B9" s="29"/>
      <c r="C9" s="25"/>
      <c r="D9" s="25"/>
      <c r="E9" s="25"/>
      <c r="F9" s="25"/>
      <c r="G9" s="25"/>
      <c r="H9" s="25"/>
      <c r="I9" s="3" t="s">
        <v>32</v>
      </c>
      <c r="J9" s="5">
        <v>40000000</v>
      </c>
      <c r="K9" s="27"/>
      <c r="L9" s="28"/>
    </row>
    <row r="10" spans="1:15" ht="15.6" x14ac:dyDescent="0.3">
      <c r="A10" s="29"/>
      <c r="B10" s="29"/>
      <c r="C10" s="25"/>
      <c r="D10" s="25"/>
      <c r="E10" s="25"/>
      <c r="F10" s="25"/>
      <c r="G10" s="25"/>
      <c r="H10" s="25"/>
      <c r="I10" s="3" t="s">
        <v>33</v>
      </c>
      <c r="J10" s="5">
        <v>40000000</v>
      </c>
      <c r="K10" s="27"/>
      <c r="L10" s="28"/>
    </row>
    <row r="11" spans="1:15" ht="15.6" x14ac:dyDescent="0.3">
      <c r="A11" s="29"/>
      <c r="B11" s="29"/>
      <c r="C11" s="25"/>
      <c r="D11" s="25"/>
      <c r="E11" s="25"/>
      <c r="F11" s="25"/>
      <c r="G11" s="25"/>
      <c r="H11" s="25"/>
      <c r="I11" s="2" t="s">
        <v>64</v>
      </c>
      <c r="J11" s="5">
        <v>100000000</v>
      </c>
      <c r="K11" s="27"/>
      <c r="L11" s="28"/>
    </row>
    <row r="12" spans="1:15" ht="15.6" x14ac:dyDescent="0.3">
      <c r="A12" s="35" t="s">
        <v>130</v>
      </c>
      <c r="B12" s="36"/>
      <c r="C12" s="36"/>
      <c r="D12" s="30">
        <f>E2*O3</f>
        <v>474249501</v>
      </c>
      <c r="E12" s="30"/>
      <c r="F12" s="8" t="s">
        <v>131</v>
      </c>
      <c r="G12" s="7">
        <f>G2</f>
        <v>1620000000</v>
      </c>
      <c r="H12" s="8" t="s">
        <v>131</v>
      </c>
      <c r="I12" s="10"/>
      <c r="J12" s="9">
        <f>SUM(J2:J11)</f>
        <v>460000000</v>
      </c>
      <c r="K12" s="21">
        <f>J12-G12-D12</f>
        <v>-1634249501</v>
      </c>
      <c r="L12" s="31"/>
    </row>
    <row r="17" spans="9:10" x14ac:dyDescent="0.3">
      <c r="I17" s="11" t="s">
        <v>141</v>
      </c>
      <c r="J17" s="11"/>
    </row>
    <row r="18" spans="9:10" ht="15.6" x14ac:dyDescent="0.3">
      <c r="I18" s="12"/>
      <c r="J18" s="13"/>
    </row>
    <row r="19" spans="9:10" ht="15.6" x14ac:dyDescent="0.3">
      <c r="I19" s="12"/>
      <c r="J19" s="13"/>
    </row>
    <row r="20" spans="9:10" ht="15.6" x14ac:dyDescent="0.3">
      <c r="I20" s="12"/>
      <c r="J20" s="13"/>
    </row>
  </sheetData>
  <mergeCells count="13">
    <mergeCell ref="G2:G11"/>
    <mergeCell ref="H2:H11"/>
    <mergeCell ref="K2:K11"/>
    <mergeCell ref="L2:L11"/>
    <mergeCell ref="A12:C12"/>
    <mergeCell ref="D12:E12"/>
    <mergeCell ref="K12:L12"/>
    <mergeCell ref="A2:A11"/>
    <mergeCell ref="B2:B11"/>
    <mergeCell ref="C2:C11"/>
    <mergeCell ref="D2:D11"/>
    <mergeCell ref="E2:E11"/>
    <mergeCell ref="F2:F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0165-22E7-47F9-BFCD-297BE92888B1}">
  <dimension ref="A1:N5"/>
  <sheetViews>
    <sheetView workbookViewId="0">
      <selection activeCell="H17" sqref="H17"/>
    </sheetView>
  </sheetViews>
  <sheetFormatPr defaultRowHeight="14.4" x14ac:dyDescent="0.3"/>
  <cols>
    <col min="1" max="1" width="3.33203125" bestFit="1" customWidth="1"/>
    <col min="2" max="2" width="22.109375" bestFit="1" customWidth="1"/>
    <col min="3" max="3" width="13.88671875" customWidth="1"/>
    <col min="4" max="4" width="11.6640625" customWidth="1"/>
    <col min="5" max="5" width="13.6640625" customWidth="1"/>
    <col min="6" max="6" width="9" bestFit="1" customWidth="1"/>
    <col min="7" max="7" width="16" customWidth="1"/>
    <col min="8" max="8" width="9.5546875" bestFit="1" customWidth="1"/>
    <col min="9" max="9" width="23.6640625" bestFit="1" customWidth="1"/>
    <col min="10" max="10" width="17.33203125" customWidth="1"/>
    <col min="11" max="11" width="9" bestFit="1" customWidth="1"/>
    <col min="12" max="12" width="10.5546875" bestFit="1" customWidth="1"/>
  </cols>
  <sheetData>
    <row r="1" spans="1:14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4" t="s">
        <v>8</v>
      </c>
      <c r="J1" s="4" t="s">
        <v>9</v>
      </c>
      <c r="K1" s="4" t="s">
        <v>4</v>
      </c>
      <c r="L1" s="4" t="s">
        <v>13</v>
      </c>
    </row>
    <row r="2" spans="1:14" ht="31.2" x14ac:dyDescent="0.3">
      <c r="A2" s="29">
        <v>2</v>
      </c>
      <c r="B2" s="29" t="s">
        <v>14</v>
      </c>
      <c r="C2" s="25" t="s">
        <v>11</v>
      </c>
      <c r="D2" s="40" t="s">
        <v>19</v>
      </c>
      <c r="E2" s="26">
        <v>9880.83</v>
      </c>
      <c r="F2" s="25" t="s">
        <v>24</v>
      </c>
      <c r="G2" s="26">
        <v>60000</v>
      </c>
      <c r="H2" s="25" t="s">
        <v>24</v>
      </c>
      <c r="I2" s="3" t="s">
        <v>17</v>
      </c>
      <c r="J2" s="5">
        <v>10000000</v>
      </c>
      <c r="K2" s="27" t="s">
        <v>12</v>
      </c>
      <c r="L2" s="28"/>
      <c r="M2" s="1" t="s">
        <v>132</v>
      </c>
      <c r="N2" s="1">
        <v>13981</v>
      </c>
    </row>
    <row r="3" spans="1:14" ht="15.6" x14ac:dyDescent="0.3">
      <c r="A3" s="29"/>
      <c r="B3" s="29"/>
      <c r="C3" s="25"/>
      <c r="D3" s="41"/>
      <c r="E3" s="25"/>
      <c r="F3" s="25"/>
      <c r="G3" s="25"/>
      <c r="H3" s="25"/>
      <c r="I3" s="3" t="s">
        <v>18</v>
      </c>
      <c r="J3" s="5">
        <v>10000000</v>
      </c>
      <c r="K3" s="27"/>
      <c r="L3" s="28"/>
    </row>
    <row r="4" spans="1:14" ht="31.2" x14ac:dyDescent="0.3">
      <c r="A4" s="29"/>
      <c r="B4" s="29"/>
      <c r="C4" s="25"/>
      <c r="D4" s="42"/>
      <c r="E4" s="25"/>
      <c r="F4" s="25"/>
      <c r="G4" s="25"/>
      <c r="H4" s="25"/>
      <c r="I4" s="2" t="s">
        <v>56</v>
      </c>
      <c r="J4" s="5">
        <v>10000000</v>
      </c>
      <c r="K4" s="27"/>
      <c r="L4" s="28"/>
    </row>
    <row r="5" spans="1:14" ht="15.6" x14ac:dyDescent="0.3">
      <c r="A5" s="35" t="s">
        <v>130</v>
      </c>
      <c r="B5" s="36"/>
      <c r="C5" s="36"/>
      <c r="D5" s="30">
        <f>E2*N2</f>
        <v>138143884.22999999</v>
      </c>
      <c r="E5" s="30"/>
      <c r="F5" s="8" t="s">
        <v>131</v>
      </c>
      <c r="G5" s="7">
        <f>G2*N2</f>
        <v>838860000</v>
      </c>
      <c r="H5" s="8" t="s">
        <v>131</v>
      </c>
      <c r="I5" s="10"/>
      <c r="J5" s="9">
        <f>SUM(J2:J4)</f>
        <v>30000000</v>
      </c>
      <c r="K5" s="21">
        <f>J5-G5-D5</f>
        <v>-947003884.23000002</v>
      </c>
      <c r="L5" s="31"/>
    </row>
  </sheetData>
  <mergeCells count="13">
    <mergeCell ref="G2:G4"/>
    <mergeCell ref="H2:H4"/>
    <mergeCell ref="K2:K4"/>
    <mergeCell ref="L2:L4"/>
    <mergeCell ref="A5:C5"/>
    <mergeCell ref="D5:E5"/>
    <mergeCell ref="K5:L5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3DEC-331F-4A63-9911-67850F1591DC}">
  <dimension ref="A1:O10"/>
  <sheetViews>
    <sheetView workbookViewId="0">
      <selection activeCell="I18" sqref="I18"/>
    </sheetView>
  </sheetViews>
  <sheetFormatPr defaultRowHeight="14.4" x14ac:dyDescent="0.3"/>
  <cols>
    <col min="2" max="2" width="22.109375" bestFit="1" customWidth="1"/>
    <col min="3" max="3" width="20.109375" customWidth="1"/>
    <col min="4" max="4" width="13.44140625" customWidth="1"/>
    <col min="5" max="5" width="14" customWidth="1"/>
    <col min="7" max="7" width="14.44140625" customWidth="1"/>
    <col min="9" max="9" width="28.33203125" customWidth="1"/>
    <col min="11" max="11" width="11.44140625" customWidth="1"/>
    <col min="12" max="12" width="12.5546875" customWidth="1"/>
  </cols>
  <sheetData>
    <row r="1" spans="1:15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6" t="s">
        <v>8</v>
      </c>
      <c r="J1" s="4" t="s">
        <v>9</v>
      </c>
      <c r="K1" s="4" t="s">
        <v>4</v>
      </c>
      <c r="L1" s="4" t="s">
        <v>13</v>
      </c>
    </row>
    <row r="2" spans="1:15" ht="15.6" x14ac:dyDescent="0.3">
      <c r="A2" s="29">
        <v>3</v>
      </c>
      <c r="B2" s="23" t="s">
        <v>21</v>
      </c>
      <c r="C2" s="25" t="s">
        <v>20</v>
      </c>
      <c r="D2" s="25" t="s">
        <v>22</v>
      </c>
      <c r="E2" s="32">
        <v>26970</v>
      </c>
      <c r="F2" s="25" t="s">
        <v>23</v>
      </c>
      <c r="G2" s="26">
        <v>139877.28</v>
      </c>
      <c r="H2" s="25" t="s">
        <v>23</v>
      </c>
      <c r="I2" s="3" t="s">
        <v>34</v>
      </c>
      <c r="J2" s="5">
        <v>0</v>
      </c>
      <c r="K2" s="27" t="s">
        <v>12</v>
      </c>
      <c r="L2" s="28"/>
    </row>
    <row r="3" spans="1:15" ht="15.6" x14ac:dyDescent="0.3">
      <c r="A3" s="29"/>
      <c r="B3" s="23"/>
      <c r="C3" s="25"/>
      <c r="D3" s="25"/>
      <c r="E3" s="33"/>
      <c r="F3" s="25"/>
      <c r="G3" s="26"/>
      <c r="H3" s="25"/>
      <c r="I3" s="3" t="s">
        <v>35</v>
      </c>
      <c r="J3" s="5">
        <v>0</v>
      </c>
      <c r="K3" s="27"/>
      <c r="L3" s="28"/>
      <c r="N3" t="s">
        <v>133</v>
      </c>
      <c r="O3">
        <v>11930</v>
      </c>
    </row>
    <row r="4" spans="1:15" ht="15.6" x14ac:dyDescent="0.3">
      <c r="A4" s="29"/>
      <c r="B4" s="23"/>
      <c r="C4" s="25"/>
      <c r="D4" s="25"/>
      <c r="E4" s="33"/>
      <c r="F4" s="25"/>
      <c r="G4" s="26"/>
      <c r="H4" s="25"/>
      <c r="I4" s="3" t="s">
        <v>36</v>
      </c>
      <c r="J4" s="5">
        <v>0</v>
      </c>
      <c r="K4" s="27"/>
      <c r="L4" s="28"/>
    </row>
    <row r="5" spans="1:15" ht="15.6" x14ac:dyDescent="0.3">
      <c r="A5" s="29"/>
      <c r="B5" s="23"/>
      <c r="C5" s="25"/>
      <c r="D5" s="25"/>
      <c r="E5" s="33"/>
      <c r="F5" s="25"/>
      <c r="G5" s="26"/>
      <c r="H5" s="25"/>
      <c r="I5" s="3" t="s">
        <v>37</v>
      </c>
      <c r="J5" s="5">
        <v>0</v>
      </c>
      <c r="K5" s="27"/>
      <c r="L5" s="28"/>
    </row>
    <row r="6" spans="1:15" ht="15.6" x14ac:dyDescent="0.3">
      <c r="A6" s="29"/>
      <c r="B6" s="23"/>
      <c r="C6" s="25"/>
      <c r="D6" s="25"/>
      <c r="E6" s="33"/>
      <c r="F6" s="25"/>
      <c r="G6" s="26"/>
      <c r="H6" s="25"/>
      <c r="I6" s="3" t="s">
        <v>38</v>
      </c>
      <c r="J6" s="5">
        <v>0</v>
      </c>
      <c r="K6" s="27"/>
      <c r="L6" s="28"/>
    </row>
    <row r="7" spans="1:15" ht="15.6" x14ac:dyDescent="0.3">
      <c r="A7" s="29"/>
      <c r="B7" s="23"/>
      <c r="C7" s="25"/>
      <c r="D7" s="25"/>
      <c r="E7" s="33"/>
      <c r="F7" s="25"/>
      <c r="G7" s="26"/>
      <c r="H7" s="25"/>
      <c r="I7" s="3" t="s">
        <v>39</v>
      </c>
      <c r="J7" s="5">
        <v>0</v>
      </c>
      <c r="K7" s="27"/>
      <c r="L7" s="28"/>
    </row>
    <row r="8" spans="1:15" ht="15.6" x14ac:dyDescent="0.3">
      <c r="A8" s="29"/>
      <c r="B8" s="23"/>
      <c r="C8" s="25"/>
      <c r="D8" s="25"/>
      <c r="E8" s="33"/>
      <c r="F8" s="25"/>
      <c r="G8" s="26"/>
      <c r="H8" s="25"/>
      <c r="I8" s="3" t="s">
        <v>40</v>
      </c>
      <c r="J8" s="5">
        <v>0</v>
      </c>
      <c r="K8" s="27"/>
      <c r="L8" s="28"/>
    </row>
    <row r="9" spans="1:15" ht="15.6" x14ac:dyDescent="0.3">
      <c r="A9" s="29"/>
      <c r="B9" s="23"/>
      <c r="C9" s="25"/>
      <c r="D9" s="25"/>
      <c r="E9" s="34"/>
      <c r="F9" s="25"/>
      <c r="G9" s="26"/>
      <c r="H9" s="25"/>
      <c r="I9" s="3" t="s">
        <v>41</v>
      </c>
      <c r="J9" s="5">
        <v>0</v>
      </c>
      <c r="K9" s="27"/>
      <c r="L9" s="28"/>
    </row>
    <row r="10" spans="1:15" ht="15.6" x14ac:dyDescent="0.3">
      <c r="A10" s="35" t="s">
        <v>130</v>
      </c>
      <c r="B10" s="36"/>
      <c r="C10" s="36"/>
      <c r="D10" s="19">
        <f>E2*O3</f>
        <v>321752100</v>
      </c>
      <c r="E10" s="20"/>
      <c r="F10" s="8" t="s">
        <v>131</v>
      </c>
      <c r="G10" s="7">
        <f>G2*O3</f>
        <v>1668735950.4000001</v>
      </c>
      <c r="H10" s="8" t="s">
        <v>131</v>
      </c>
      <c r="I10" s="10"/>
      <c r="J10" s="9">
        <f>SUM(J2:J9)</f>
        <v>0</v>
      </c>
      <c r="K10" s="21">
        <f>J10-G10-D10</f>
        <v>-1990488050.4000001</v>
      </c>
      <c r="L10" s="31"/>
    </row>
  </sheetData>
  <mergeCells count="13">
    <mergeCell ref="G2:G9"/>
    <mergeCell ref="H2:H9"/>
    <mergeCell ref="K2:K9"/>
    <mergeCell ref="L2:L9"/>
    <mergeCell ref="A10:C10"/>
    <mergeCell ref="D10:E10"/>
    <mergeCell ref="K10:L10"/>
    <mergeCell ref="A2:A9"/>
    <mergeCell ref="B2:B9"/>
    <mergeCell ref="C2:C9"/>
    <mergeCell ref="D2:D9"/>
    <mergeCell ref="E2:E9"/>
    <mergeCell ref="F2:F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8F7F-1A6E-4772-AAC1-6B9026D73C28}">
  <dimension ref="A1:O6"/>
  <sheetViews>
    <sheetView workbookViewId="0">
      <selection activeCell="N2" sqref="N2:O2"/>
    </sheetView>
  </sheetViews>
  <sheetFormatPr defaultRowHeight="14.4" x14ac:dyDescent="0.3"/>
  <cols>
    <col min="2" max="2" width="22.109375" bestFit="1" customWidth="1"/>
    <col min="3" max="3" width="15.88671875" customWidth="1"/>
    <col min="4" max="4" width="12" customWidth="1"/>
    <col min="5" max="5" width="12.109375" customWidth="1"/>
    <col min="6" max="6" width="10" customWidth="1"/>
    <col min="7" max="7" width="12.6640625" customWidth="1"/>
    <col min="9" max="9" width="27.5546875" customWidth="1"/>
    <col min="10" max="10" width="15.44140625" customWidth="1"/>
    <col min="12" max="12" width="12" customWidth="1"/>
  </cols>
  <sheetData>
    <row r="1" spans="1:15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6" t="s">
        <v>8</v>
      </c>
      <c r="J1" s="4" t="s">
        <v>9</v>
      </c>
      <c r="K1" s="4" t="s">
        <v>4</v>
      </c>
      <c r="L1" s="4" t="s">
        <v>13</v>
      </c>
    </row>
    <row r="2" spans="1:15" ht="31.2" x14ac:dyDescent="0.3">
      <c r="A2" s="29">
        <v>4</v>
      </c>
      <c r="B2" s="23" t="s">
        <v>49</v>
      </c>
      <c r="C2" s="25" t="s">
        <v>25</v>
      </c>
      <c r="D2" s="25" t="s">
        <v>46</v>
      </c>
      <c r="E2" s="32">
        <v>20005</v>
      </c>
      <c r="F2" s="25" t="s">
        <v>24</v>
      </c>
      <c r="G2" s="26">
        <v>4637000</v>
      </c>
      <c r="H2" s="25" t="s">
        <v>47</v>
      </c>
      <c r="I2" s="3" t="s">
        <v>42</v>
      </c>
      <c r="J2" s="5">
        <v>15000000</v>
      </c>
      <c r="K2" s="27" t="s">
        <v>12</v>
      </c>
      <c r="L2" s="28"/>
      <c r="N2" s="1" t="s">
        <v>132</v>
      </c>
      <c r="O2" s="1">
        <v>13981</v>
      </c>
    </row>
    <row r="3" spans="1:15" ht="15.6" x14ac:dyDescent="0.3">
      <c r="A3" s="29"/>
      <c r="B3" s="23"/>
      <c r="C3" s="25"/>
      <c r="D3" s="25"/>
      <c r="E3" s="33"/>
      <c r="F3" s="25"/>
      <c r="G3" s="26"/>
      <c r="H3" s="25"/>
      <c r="I3" s="3" t="s">
        <v>43</v>
      </c>
      <c r="J3" s="5">
        <v>15000000</v>
      </c>
      <c r="K3" s="27"/>
      <c r="L3" s="28"/>
      <c r="N3" t="s">
        <v>134</v>
      </c>
      <c r="O3">
        <v>163.03</v>
      </c>
    </row>
    <row r="4" spans="1:15" ht="15.6" x14ac:dyDescent="0.3">
      <c r="A4" s="29"/>
      <c r="B4" s="23"/>
      <c r="C4" s="25"/>
      <c r="D4" s="25"/>
      <c r="E4" s="33"/>
      <c r="F4" s="25"/>
      <c r="G4" s="26"/>
      <c r="H4" s="25"/>
      <c r="I4" s="3" t="s">
        <v>44</v>
      </c>
      <c r="J4" s="5">
        <v>7500000</v>
      </c>
      <c r="K4" s="27"/>
      <c r="L4" s="28"/>
    </row>
    <row r="5" spans="1:15" ht="15.6" x14ac:dyDescent="0.3">
      <c r="A5" s="29"/>
      <c r="B5" s="23"/>
      <c r="C5" s="25"/>
      <c r="D5" s="25"/>
      <c r="E5" s="34"/>
      <c r="F5" s="25"/>
      <c r="G5" s="26"/>
      <c r="H5" s="25"/>
      <c r="I5" s="3" t="s">
        <v>45</v>
      </c>
      <c r="J5" s="5">
        <v>15000000</v>
      </c>
      <c r="K5" s="27"/>
      <c r="L5" s="28"/>
    </row>
    <row r="6" spans="1:15" ht="15.6" x14ac:dyDescent="0.3">
      <c r="A6" s="35" t="s">
        <v>130</v>
      </c>
      <c r="B6" s="36"/>
      <c r="C6" s="36"/>
      <c r="D6" s="19">
        <f>E2*O2</f>
        <v>279689905</v>
      </c>
      <c r="E6" s="20"/>
      <c r="F6" s="8" t="s">
        <v>131</v>
      </c>
      <c r="G6" s="7">
        <f>G2*O3</f>
        <v>755970110</v>
      </c>
      <c r="H6" s="8" t="s">
        <v>131</v>
      </c>
      <c r="I6" s="10"/>
      <c r="J6" s="7">
        <f>J2+J3+J4+J5</f>
        <v>52500000</v>
      </c>
      <c r="K6" s="21">
        <f>J6-G6-D6</f>
        <v>-983160015</v>
      </c>
      <c r="L6" s="31"/>
    </row>
  </sheetData>
  <mergeCells count="13">
    <mergeCell ref="G2:G5"/>
    <mergeCell ref="H2:H5"/>
    <mergeCell ref="K2:K5"/>
    <mergeCell ref="L2:L5"/>
    <mergeCell ref="A6:C6"/>
    <mergeCell ref="D6:E6"/>
    <mergeCell ref="K6:L6"/>
    <mergeCell ref="A2:A5"/>
    <mergeCell ref="B2:B5"/>
    <mergeCell ref="C2:C5"/>
    <mergeCell ref="D2:D5"/>
    <mergeCell ref="E2:E5"/>
    <mergeCell ref="F2:F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3927-BAC0-428C-AB14-7E4BB92C08A9}">
  <dimension ref="A1:O5"/>
  <sheetViews>
    <sheetView workbookViewId="0">
      <selection activeCell="N2" sqref="N2:O2"/>
    </sheetView>
  </sheetViews>
  <sheetFormatPr defaultRowHeight="14.4" x14ac:dyDescent="0.3"/>
  <cols>
    <col min="2" max="2" width="22.44140625" customWidth="1"/>
    <col min="3" max="3" width="16.33203125" customWidth="1"/>
    <col min="4" max="4" width="11.44140625" customWidth="1"/>
    <col min="5" max="5" width="15.109375" customWidth="1"/>
    <col min="7" max="7" width="15.6640625" customWidth="1"/>
    <col min="9" max="9" width="24.33203125" customWidth="1"/>
    <col min="10" max="10" width="14.5546875" customWidth="1"/>
    <col min="11" max="11" width="11.109375" customWidth="1"/>
    <col min="12" max="12" width="10.88671875" customWidth="1"/>
  </cols>
  <sheetData>
    <row r="1" spans="1:15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6" t="s">
        <v>8</v>
      </c>
      <c r="J1" s="4" t="s">
        <v>9</v>
      </c>
      <c r="K1" s="4" t="s">
        <v>4</v>
      </c>
      <c r="L1" s="4" t="s">
        <v>13</v>
      </c>
    </row>
    <row r="2" spans="1:15" ht="49.5" customHeight="1" x14ac:dyDescent="0.3">
      <c r="A2" s="29">
        <v>5</v>
      </c>
      <c r="B2" s="23" t="s">
        <v>48</v>
      </c>
      <c r="C2" s="25" t="s">
        <v>50</v>
      </c>
      <c r="D2" s="25" t="s">
        <v>59</v>
      </c>
      <c r="E2" s="25">
        <v>8423.73</v>
      </c>
      <c r="F2" s="25" t="s">
        <v>24</v>
      </c>
      <c r="G2" s="26">
        <v>63500</v>
      </c>
      <c r="H2" s="25" t="s">
        <v>24</v>
      </c>
      <c r="I2" s="2" t="s">
        <v>56</v>
      </c>
      <c r="J2" s="14">
        <v>10000000</v>
      </c>
      <c r="K2" s="27" t="s">
        <v>12</v>
      </c>
      <c r="L2" s="28"/>
      <c r="N2" s="1" t="s">
        <v>132</v>
      </c>
      <c r="O2" s="1">
        <v>13981</v>
      </c>
    </row>
    <row r="3" spans="1:15" ht="31.2" x14ac:dyDescent="0.3">
      <c r="A3" s="29"/>
      <c r="B3" s="23"/>
      <c r="C3" s="25"/>
      <c r="D3" s="25"/>
      <c r="E3" s="25"/>
      <c r="F3" s="25"/>
      <c r="G3" s="26"/>
      <c r="H3" s="25"/>
      <c r="I3" s="3" t="s">
        <v>51</v>
      </c>
      <c r="J3" s="14">
        <v>10000000</v>
      </c>
      <c r="K3" s="27"/>
      <c r="L3" s="28"/>
    </row>
    <row r="4" spans="1:15" ht="15.6" x14ac:dyDescent="0.3">
      <c r="A4" s="29"/>
      <c r="B4" s="23"/>
      <c r="C4" s="25"/>
      <c r="D4" s="25"/>
      <c r="E4" s="25"/>
      <c r="F4" s="25"/>
      <c r="G4" s="26"/>
      <c r="H4" s="25"/>
      <c r="I4" s="3" t="s">
        <v>52</v>
      </c>
      <c r="J4" s="14">
        <v>10000000</v>
      </c>
      <c r="K4" s="27"/>
      <c r="L4" s="28"/>
    </row>
    <row r="5" spans="1:15" ht="15.6" x14ac:dyDescent="0.3">
      <c r="A5" s="16" t="s">
        <v>130</v>
      </c>
      <c r="B5" s="17"/>
      <c r="C5" s="17"/>
      <c r="D5" s="30">
        <f>E2*O2</f>
        <v>117772169.13</v>
      </c>
      <c r="E5" s="30"/>
      <c r="F5" s="8" t="s">
        <v>131</v>
      </c>
      <c r="G5" s="7">
        <f>G2*O2</f>
        <v>887793500</v>
      </c>
      <c r="H5" s="8" t="s">
        <v>131</v>
      </c>
      <c r="I5" s="10"/>
      <c r="J5" s="9">
        <f>SUM(J2:J4)</f>
        <v>30000000</v>
      </c>
      <c r="K5" s="21">
        <f>J5-G5-D5</f>
        <v>-975565669.13</v>
      </c>
      <c r="L5" s="31"/>
    </row>
  </sheetData>
  <mergeCells count="13">
    <mergeCell ref="G2:G4"/>
    <mergeCell ref="H2:H4"/>
    <mergeCell ref="K2:K4"/>
    <mergeCell ref="L2:L4"/>
    <mergeCell ref="A5:C5"/>
    <mergeCell ref="D5:E5"/>
    <mergeCell ref="K5:L5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ABA7-DBCB-4BA9-AA36-A8AE2B5A8D86}">
  <dimension ref="A1:O9"/>
  <sheetViews>
    <sheetView workbookViewId="0">
      <selection sqref="A1:L1"/>
    </sheetView>
  </sheetViews>
  <sheetFormatPr defaultRowHeight="14.4" x14ac:dyDescent="0.3"/>
  <cols>
    <col min="2" max="2" width="21.33203125" customWidth="1"/>
    <col min="3" max="3" width="15.33203125" customWidth="1"/>
    <col min="4" max="4" width="11.44140625" customWidth="1"/>
    <col min="5" max="5" width="14.44140625" customWidth="1"/>
    <col min="7" max="7" width="14.44140625" customWidth="1"/>
    <col min="9" max="9" width="28.5546875" customWidth="1"/>
    <col min="10" max="10" width="15" customWidth="1"/>
    <col min="11" max="11" width="11.44140625" customWidth="1"/>
    <col min="12" max="12" width="12.109375" customWidth="1"/>
  </cols>
  <sheetData>
    <row r="1" spans="1:15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6" t="s">
        <v>8</v>
      </c>
      <c r="J1" s="4" t="s">
        <v>9</v>
      </c>
      <c r="K1" s="4" t="s">
        <v>4</v>
      </c>
      <c r="L1" s="4" t="s">
        <v>13</v>
      </c>
    </row>
    <row r="2" spans="1:15" ht="15.6" x14ac:dyDescent="0.3">
      <c r="A2" s="29">
        <v>6</v>
      </c>
      <c r="B2" s="23" t="s">
        <v>53</v>
      </c>
      <c r="C2" s="25" t="s">
        <v>61</v>
      </c>
      <c r="D2" s="25" t="s">
        <v>135</v>
      </c>
      <c r="E2" s="32">
        <v>25941</v>
      </c>
      <c r="F2" s="25" t="s">
        <v>24</v>
      </c>
      <c r="G2" s="26">
        <v>64775</v>
      </c>
      <c r="H2" s="25" t="s">
        <v>24</v>
      </c>
      <c r="I2" s="2" t="s">
        <v>54</v>
      </c>
      <c r="J2" s="14">
        <v>10000000</v>
      </c>
      <c r="K2" s="27" t="s">
        <v>12</v>
      </c>
      <c r="L2" s="28"/>
    </row>
    <row r="3" spans="1:15" ht="15.6" x14ac:dyDescent="0.3">
      <c r="A3" s="29"/>
      <c r="B3" s="23"/>
      <c r="C3" s="25"/>
      <c r="D3" s="25"/>
      <c r="E3" s="33"/>
      <c r="F3" s="25"/>
      <c r="G3" s="26"/>
      <c r="H3" s="25"/>
      <c r="I3" s="2" t="s">
        <v>55</v>
      </c>
      <c r="J3" s="14">
        <v>10000000</v>
      </c>
      <c r="K3" s="27"/>
      <c r="L3" s="28"/>
    </row>
    <row r="4" spans="1:15" ht="31.2" x14ac:dyDescent="0.3">
      <c r="A4" s="29"/>
      <c r="B4" s="23"/>
      <c r="C4" s="25"/>
      <c r="D4" s="25"/>
      <c r="E4" s="33"/>
      <c r="F4" s="25"/>
      <c r="G4" s="26"/>
      <c r="H4" s="25"/>
      <c r="I4" s="3" t="s">
        <v>26</v>
      </c>
      <c r="J4" s="14">
        <v>10000000</v>
      </c>
      <c r="K4" s="27"/>
      <c r="L4" s="28"/>
      <c r="N4" s="1" t="s">
        <v>132</v>
      </c>
      <c r="O4" s="1">
        <v>13981</v>
      </c>
    </row>
    <row r="5" spans="1:15" ht="31.2" x14ac:dyDescent="0.3">
      <c r="A5" s="29"/>
      <c r="B5" s="23"/>
      <c r="C5" s="25"/>
      <c r="D5" s="25"/>
      <c r="E5" s="33"/>
      <c r="F5" s="25"/>
      <c r="G5" s="26"/>
      <c r="H5" s="25"/>
      <c r="I5" s="2" t="s">
        <v>56</v>
      </c>
      <c r="J5" s="14">
        <v>10000000</v>
      </c>
      <c r="K5" s="27"/>
      <c r="L5" s="28"/>
    </row>
    <row r="6" spans="1:15" ht="15.6" x14ac:dyDescent="0.3">
      <c r="A6" s="29"/>
      <c r="B6" s="23"/>
      <c r="C6" s="25"/>
      <c r="D6" s="25"/>
      <c r="E6" s="33"/>
      <c r="F6" s="25"/>
      <c r="G6" s="26"/>
      <c r="H6" s="25"/>
      <c r="I6" s="2" t="s">
        <v>57</v>
      </c>
      <c r="J6" s="14">
        <v>10000000</v>
      </c>
      <c r="K6" s="27"/>
      <c r="L6" s="28"/>
    </row>
    <row r="7" spans="1:15" ht="31.2" x14ac:dyDescent="0.3">
      <c r="A7" s="29"/>
      <c r="B7" s="23"/>
      <c r="C7" s="25"/>
      <c r="D7" s="25"/>
      <c r="E7" s="33"/>
      <c r="F7" s="25"/>
      <c r="G7" s="26"/>
      <c r="H7" s="25"/>
      <c r="I7" s="2" t="s">
        <v>58</v>
      </c>
      <c r="J7" s="14">
        <v>10000000</v>
      </c>
      <c r="K7" s="27"/>
      <c r="L7" s="28"/>
    </row>
    <row r="8" spans="1:15" ht="15.6" x14ac:dyDescent="0.3">
      <c r="A8" s="29"/>
      <c r="B8" s="23"/>
      <c r="C8" s="25"/>
      <c r="D8" s="25"/>
      <c r="E8" s="34"/>
      <c r="F8" s="25"/>
      <c r="G8" s="26"/>
      <c r="H8" s="25"/>
      <c r="I8" s="2" t="s">
        <v>64</v>
      </c>
      <c r="J8" s="14">
        <v>100000000</v>
      </c>
      <c r="K8" s="27"/>
      <c r="L8" s="28"/>
    </row>
    <row r="9" spans="1:15" ht="15.6" x14ac:dyDescent="0.3">
      <c r="A9" s="16" t="s">
        <v>130</v>
      </c>
      <c r="B9" s="17"/>
      <c r="C9" s="17"/>
      <c r="D9" s="30">
        <f>E2*O4</f>
        <v>362681121</v>
      </c>
      <c r="E9" s="30"/>
      <c r="F9" s="8" t="s">
        <v>131</v>
      </c>
      <c r="G9" s="7">
        <f>G2*O4</f>
        <v>905619275</v>
      </c>
      <c r="H9" s="8" t="s">
        <v>131</v>
      </c>
      <c r="I9" s="10"/>
      <c r="J9" s="9">
        <f>SUM(J2:J8)</f>
        <v>160000000</v>
      </c>
      <c r="K9" s="21">
        <f>J9-G9-D9</f>
        <v>-1108300396</v>
      </c>
      <c r="L9" s="31"/>
    </row>
  </sheetData>
  <mergeCells count="13">
    <mergeCell ref="G2:G8"/>
    <mergeCell ref="H2:H8"/>
    <mergeCell ref="K2:K8"/>
    <mergeCell ref="L2:L8"/>
    <mergeCell ref="A9:C9"/>
    <mergeCell ref="D9:E9"/>
    <mergeCell ref="K9:L9"/>
    <mergeCell ref="A2:A8"/>
    <mergeCell ref="B2:B8"/>
    <mergeCell ref="C2:C8"/>
    <mergeCell ref="D2:D8"/>
    <mergeCell ref="E2:E8"/>
    <mergeCell ref="F2:F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AD2F-CF6A-41AD-8F23-BFD3CF442D43}">
  <dimension ref="A1:O10"/>
  <sheetViews>
    <sheetView workbookViewId="0">
      <selection activeCell="N2" sqref="N2:O2"/>
    </sheetView>
  </sheetViews>
  <sheetFormatPr defaultRowHeight="14.4" x14ac:dyDescent="0.3"/>
  <cols>
    <col min="2" max="2" width="23.88671875" customWidth="1"/>
    <col min="3" max="3" width="16.5546875" customWidth="1"/>
    <col min="4" max="4" width="12.5546875" customWidth="1"/>
    <col min="5" max="5" width="12" customWidth="1"/>
    <col min="7" max="7" width="14" customWidth="1"/>
    <col min="9" max="9" width="22.88671875" customWidth="1"/>
    <col min="10" max="10" width="22.5546875" customWidth="1"/>
    <col min="11" max="11" width="10.44140625" customWidth="1"/>
    <col min="12" max="12" width="14" customWidth="1"/>
  </cols>
  <sheetData>
    <row r="1" spans="1:15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6" t="s">
        <v>8</v>
      </c>
      <c r="J1" s="4" t="s">
        <v>9</v>
      </c>
      <c r="K1" s="4" t="s">
        <v>4</v>
      </c>
      <c r="L1" s="4" t="s">
        <v>13</v>
      </c>
    </row>
    <row r="2" spans="1:15" ht="26.25" customHeight="1" x14ac:dyDescent="0.3">
      <c r="A2" s="29">
        <v>7</v>
      </c>
      <c r="B2" s="23" t="s">
        <v>60</v>
      </c>
      <c r="C2" s="25" t="s">
        <v>62</v>
      </c>
      <c r="D2" s="25" t="s">
        <v>136</v>
      </c>
      <c r="E2" s="40">
        <v>81604.08</v>
      </c>
      <c r="F2" s="25" t="s">
        <v>23</v>
      </c>
      <c r="G2" s="25">
        <v>96375.51</v>
      </c>
      <c r="H2" s="25" t="s">
        <v>23</v>
      </c>
      <c r="I2" s="2" t="s">
        <v>64</v>
      </c>
      <c r="J2" s="14">
        <v>70000000</v>
      </c>
      <c r="K2" s="27" t="s">
        <v>12</v>
      </c>
      <c r="L2" s="28"/>
      <c r="N2" t="s">
        <v>133</v>
      </c>
      <c r="O2">
        <v>11930</v>
      </c>
    </row>
    <row r="3" spans="1:15" ht="33" customHeight="1" x14ac:dyDescent="0.3">
      <c r="A3" s="29"/>
      <c r="B3" s="23"/>
      <c r="C3" s="25"/>
      <c r="D3" s="25"/>
      <c r="E3" s="41"/>
      <c r="F3" s="25"/>
      <c r="G3" s="25"/>
      <c r="H3" s="25"/>
      <c r="I3" s="2" t="s">
        <v>65</v>
      </c>
      <c r="J3" s="14">
        <v>15000000</v>
      </c>
      <c r="K3" s="27"/>
      <c r="L3" s="28"/>
    </row>
    <row r="4" spans="1:15" ht="42" customHeight="1" x14ac:dyDescent="0.3">
      <c r="A4" s="29"/>
      <c r="B4" s="23"/>
      <c r="C4" s="25"/>
      <c r="D4" s="25"/>
      <c r="E4" s="41"/>
      <c r="F4" s="25"/>
      <c r="G4" s="25"/>
      <c r="H4" s="25"/>
      <c r="I4" s="2" t="s">
        <v>66</v>
      </c>
      <c r="J4" s="14">
        <v>15000000</v>
      </c>
      <c r="K4" s="27"/>
      <c r="L4" s="28"/>
    </row>
    <row r="5" spans="1:15" ht="15.6" x14ac:dyDescent="0.3">
      <c r="A5" s="29"/>
      <c r="B5" s="23"/>
      <c r="C5" s="25"/>
      <c r="D5" s="25"/>
      <c r="E5" s="41"/>
      <c r="F5" s="25"/>
      <c r="G5" s="25"/>
      <c r="H5" s="25"/>
      <c r="I5" s="2" t="s">
        <v>67</v>
      </c>
      <c r="J5" s="14">
        <v>15000000</v>
      </c>
      <c r="K5" s="27"/>
      <c r="L5" s="28"/>
    </row>
    <row r="6" spans="1:15" ht="38.25" customHeight="1" x14ac:dyDescent="0.3">
      <c r="A6" s="29"/>
      <c r="B6" s="23"/>
      <c r="C6" s="25"/>
      <c r="D6" s="25"/>
      <c r="E6" s="41"/>
      <c r="F6" s="25"/>
      <c r="G6" s="25"/>
      <c r="H6" s="25"/>
      <c r="I6" s="2" t="s">
        <v>68</v>
      </c>
      <c r="J6" s="14">
        <v>15000000</v>
      </c>
      <c r="K6" s="27"/>
      <c r="L6" s="28"/>
    </row>
    <row r="7" spans="1:15" ht="40.5" customHeight="1" x14ac:dyDescent="0.3">
      <c r="A7" s="29"/>
      <c r="B7" s="23"/>
      <c r="C7" s="25"/>
      <c r="D7" s="25"/>
      <c r="E7" s="41"/>
      <c r="F7" s="25"/>
      <c r="G7" s="25"/>
      <c r="H7" s="25"/>
      <c r="I7" s="2" t="s">
        <v>69</v>
      </c>
      <c r="J7" s="14">
        <v>15000000</v>
      </c>
      <c r="K7" s="27"/>
      <c r="L7" s="28"/>
    </row>
    <row r="8" spans="1:15" ht="31.2" x14ac:dyDescent="0.3">
      <c r="A8" s="29"/>
      <c r="B8" s="23"/>
      <c r="C8" s="25"/>
      <c r="D8" s="25"/>
      <c r="E8" s="41"/>
      <c r="F8" s="25"/>
      <c r="G8" s="25"/>
      <c r="H8" s="25"/>
      <c r="I8" s="2" t="s">
        <v>70</v>
      </c>
      <c r="J8" s="14">
        <v>15000000</v>
      </c>
      <c r="K8" s="27"/>
      <c r="L8" s="28"/>
    </row>
    <row r="9" spans="1:15" ht="15.6" x14ac:dyDescent="0.3">
      <c r="A9" s="29"/>
      <c r="B9" s="23"/>
      <c r="C9" s="25"/>
      <c r="D9" s="25"/>
      <c r="E9" s="42"/>
      <c r="F9" s="25"/>
      <c r="G9" s="25"/>
      <c r="H9" s="25"/>
      <c r="I9" s="2" t="s">
        <v>71</v>
      </c>
      <c r="J9" s="14">
        <v>15000000</v>
      </c>
      <c r="K9" s="27"/>
      <c r="L9" s="28"/>
    </row>
    <row r="10" spans="1:15" ht="15.6" x14ac:dyDescent="0.3">
      <c r="A10" s="16" t="s">
        <v>130</v>
      </c>
      <c r="B10" s="17"/>
      <c r="C10" s="17"/>
      <c r="D10" s="30">
        <f>E2*O2</f>
        <v>973536674.39999998</v>
      </c>
      <c r="E10" s="30"/>
      <c r="F10" s="8" t="s">
        <v>131</v>
      </c>
      <c r="G10" s="7">
        <f>G2*O2</f>
        <v>1149759834.3</v>
      </c>
      <c r="H10" s="8" t="s">
        <v>131</v>
      </c>
      <c r="I10" s="10"/>
      <c r="J10" s="9">
        <f>SUM(J2:J9)</f>
        <v>175000000</v>
      </c>
      <c r="K10" s="21">
        <f>J10-G10-D10</f>
        <v>-1948296508.6999998</v>
      </c>
      <c r="L10" s="31"/>
    </row>
  </sheetData>
  <mergeCells count="13">
    <mergeCell ref="G2:G9"/>
    <mergeCell ref="H2:H9"/>
    <mergeCell ref="K2:K9"/>
    <mergeCell ref="L2:L9"/>
    <mergeCell ref="A10:C10"/>
    <mergeCell ref="D10:E10"/>
    <mergeCell ref="K10:L10"/>
    <mergeCell ref="A2:A9"/>
    <mergeCell ref="B2:B9"/>
    <mergeCell ref="C2:C9"/>
    <mergeCell ref="D2:D9"/>
    <mergeCell ref="E2:E9"/>
    <mergeCell ref="F2:F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FD9B-3438-4300-AAC8-473456054105}">
  <dimension ref="A1:O7"/>
  <sheetViews>
    <sheetView workbookViewId="0">
      <selection sqref="A1:L1"/>
    </sheetView>
  </sheetViews>
  <sheetFormatPr defaultRowHeight="14.4" x14ac:dyDescent="0.3"/>
  <cols>
    <col min="2" max="2" width="23" customWidth="1"/>
    <col min="3" max="3" width="16" customWidth="1"/>
    <col min="4" max="4" width="12" customWidth="1"/>
    <col min="5" max="5" width="12.33203125" customWidth="1"/>
    <col min="7" max="7" width="15.5546875" customWidth="1"/>
    <col min="9" max="9" width="25.5546875" customWidth="1"/>
    <col min="10" max="10" width="16.6640625" customWidth="1"/>
    <col min="11" max="11" width="10.33203125" customWidth="1"/>
    <col min="12" max="12" width="12" customWidth="1"/>
  </cols>
  <sheetData>
    <row r="1" spans="1:15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6" t="s">
        <v>8</v>
      </c>
      <c r="J1" s="4" t="s">
        <v>9</v>
      </c>
      <c r="K1" s="4" t="s">
        <v>4</v>
      </c>
      <c r="L1" s="4" t="s">
        <v>13</v>
      </c>
    </row>
    <row r="2" spans="1:15" ht="15.6" x14ac:dyDescent="0.3">
      <c r="A2" s="29">
        <v>8</v>
      </c>
      <c r="B2" s="23" t="s">
        <v>63</v>
      </c>
      <c r="C2" s="25" t="s">
        <v>72</v>
      </c>
      <c r="D2" s="25" t="s">
        <v>137</v>
      </c>
      <c r="E2" s="25">
        <v>47152.800000000003</v>
      </c>
      <c r="F2" s="25" t="s">
        <v>23</v>
      </c>
      <c r="G2" s="25">
        <v>57324.4</v>
      </c>
      <c r="H2" s="25" t="s">
        <v>23</v>
      </c>
      <c r="I2" s="2" t="s">
        <v>73</v>
      </c>
      <c r="J2" s="14">
        <v>10000000</v>
      </c>
      <c r="K2" s="27" t="s">
        <v>12</v>
      </c>
      <c r="L2" s="28"/>
    </row>
    <row r="3" spans="1:15" ht="15.6" x14ac:dyDescent="0.3">
      <c r="A3" s="29"/>
      <c r="B3" s="23"/>
      <c r="C3" s="25"/>
      <c r="D3" s="25"/>
      <c r="E3" s="25"/>
      <c r="F3" s="25"/>
      <c r="G3" s="25"/>
      <c r="H3" s="25"/>
      <c r="I3" s="2" t="s">
        <v>74</v>
      </c>
      <c r="J3" s="14">
        <v>10000000</v>
      </c>
      <c r="K3" s="27"/>
      <c r="L3" s="28"/>
      <c r="N3" t="s">
        <v>133</v>
      </c>
      <c r="O3">
        <v>11930</v>
      </c>
    </row>
    <row r="4" spans="1:15" ht="31.2" x14ac:dyDescent="0.3">
      <c r="A4" s="29"/>
      <c r="B4" s="23"/>
      <c r="C4" s="25"/>
      <c r="D4" s="25"/>
      <c r="E4" s="25"/>
      <c r="F4" s="25"/>
      <c r="G4" s="25"/>
      <c r="H4" s="25"/>
      <c r="I4" s="2" t="s">
        <v>75</v>
      </c>
      <c r="J4" s="14">
        <v>10000000</v>
      </c>
      <c r="K4" s="27"/>
      <c r="L4" s="28"/>
    </row>
    <row r="5" spans="1:15" ht="31.2" x14ac:dyDescent="0.3">
      <c r="A5" s="29"/>
      <c r="B5" s="23"/>
      <c r="C5" s="25"/>
      <c r="D5" s="25"/>
      <c r="E5" s="25"/>
      <c r="F5" s="25"/>
      <c r="G5" s="25"/>
      <c r="H5" s="25"/>
      <c r="I5" s="2" t="s">
        <v>76</v>
      </c>
      <c r="J5" s="14">
        <v>10000000</v>
      </c>
      <c r="K5" s="27"/>
      <c r="L5" s="28"/>
    </row>
    <row r="6" spans="1:15" ht="15.6" x14ac:dyDescent="0.3">
      <c r="A6" s="29"/>
      <c r="B6" s="23"/>
      <c r="C6" s="25"/>
      <c r="D6" s="25"/>
      <c r="E6" s="25"/>
      <c r="F6" s="25"/>
      <c r="G6" s="25"/>
      <c r="H6" s="25"/>
      <c r="I6" s="2" t="s">
        <v>77</v>
      </c>
      <c r="J6" s="14">
        <v>10000000</v>
      </c>
      <c r="K6" s="27"/>
      <c r="L6" s="28"/>
    </row>
    <row r="7" spans="1:15" ht="15.6" x14ac:dyDescent="0.3">
      <c r="A7" s="16" t="s">
        <v>130</v>
      </c>
      <c r="B7" s="17"/>
      <c r="C7" s="18"/>
      <c r="D7" s="19">
        <f>E2*O3</f>
        <v>562532904</v>
      </c>
      <c r="E7" s="20"/>
      <c r="F7" s="8" t="s">
        <v>131</v>
      </c>
      <c r="G7" s="7">
        <f>G2*O3</f>
        <v>683880092</v>
      </c>
      <c r="H7" s="8" t="s">
        <v>131</v>
      </c>
      <c r="I7" s="10"/>
      <c r="J7" s="9">
        <f>SUM(J2:J6)</f>
        <v>50000000</v>
      </c>
      <c r="K7" s="21">
        <f>J7-G7-D7</f>
        <v>-1196412996</v>
      </c>
      <c r="L7" s="22"/>
    </row>
  </sheetData>
  <mergeCells count="13">
    <mergeCell ref="G2:G6"/>
    <mergeCell ref="H2:H6"/>
    <mergeCell ref="K2:K6"/>
    <mergeCell ref="L2:L6"/>
    <mergeCell ref="A7:C7"/>
    <mergeCell ref="D7:E7"/>
    <mergeCell ref="K7:L7"/>
    <mergeCell ref="A2:A6"/>
    <mergeCell ref="B2:B6"/>
    <mergeCell ref="C2:C6"/>
    <mergeCell ref="D2:D6"/>
    <mergeCell ref="E2:E6"/>
    <mergeCell ref="F2:F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6F6F-1753-49A8-B0C6-C36E1ADF5AE5}">
  <dimension ref="A1:O18"/>
  <sheetViews>
    <sheetView workbookViewId="0">
      <selection sqref="A1:L1"/>
    </sheetView>
  </sheetViews>
  <sheetFormatPr defaultRowHeight="14.4" x14ac:dyDescent="0.3"/>
  <cols>
    <col min="2" max="2" width="25.33203125" customWidth="1"/>
    <col min="3" max="3" width="13.6640625" customWidth="1"/>
    <col min="4" max="4" width="13" customWidth="1"/>
    <col min="5" max="5" width="16" customWidth="1"/>
    <col min="6" max="6" width="13" customWidth="1"/>
    <col min="7" max="7" width="20.109375" customWidth="1"/>
    <col min="8" max="8" width="10.6640625" customWidth="1"/>
    <col min="9" max="9" width="24.6640625" customWidth="1"/>
    <col min="10" max="10" width="15.33203125" customWidth="1"/>
    <col min="11" max="12" width="14.33203125" customWidth="1"/>
  </cols>
  <sheetData>
    <row r="1" spans="1:15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6" t="s">
        <v>8</v>
      </c>
      <c r="J1" s="4" t="s">
        <v>9</v>
      </c>
      <c r="K1" s="4" t="s">
        <v>4</v>
      </c>
      <c r="L1" s="4" t="s">
        <v>13</v>
      </c>
    </row>
    <row r="2" spans="1:15" ht="58.5" customHeight="1" x14ac:dyDescent="0.3">
      <c r="A2" s="29">
        <v>9</v>
      </c>
      <c r="B2" s="23" t="s">
        <v>78</v>
      </c>
      <c r="C2" s="25" t="s">
        <v>79</v>
      </c>
      <c r="D2" s="25" t="s">
        <v>80</v>
      </c>
      <c r="E2" s="26">
        <v>59000</v>
      </c>
      <c r="F2" s="25" t="s">
        <v>24</v>
      </c>
      <c r="G2" s="26">
        <v>119900</v>
      </c>
      <c r="H2" s="25" t="s">
        <v>24</v>
      </c>
      <c r="I2" s="2" t="s">
        <v>81</v>
      </c>
      <c r="J2" s="14">
        <v>40000000</v>
      </c>
      <c r="K2" s="27" t="s">
        <v>12</v>
      </c>
      <c r="L2" s="28"/>
      <c r="N2" s="1" t="s">
        <v>132</v>
      </c>
      <c r="O2" s="1">
        <v>13981</v>
      </c>
    </row>
    <row r="3" spans="1:15" ht="31.2" x14ac:dyDescent="0.3">
      <c r="A3" s="29"/>
      <c r="B3" s="23"/>
      <c r="C3" s="25"/>
      <c r="D3" s="25"/>
      <c r="E3" s="26"/>
      <c r="F3" s="25"/>
      <c r="G3" s="26"/>
      <c r="H3" s="25"/>
      <c r="I3" s="2" t="s">
        <v>82</v>
      </c>
      <c r="J3" s="14">
        <v>40000000</v>
      </c>
      <c r="K3" s="27"/>
      <c r="L3" s="28"/>
    </row>
    <row r="4" spans="1:15" ht="15.6" x14ac:dyDescent="0.3">
      <c r="A4" s="29"/>
      <c r="B4" s="23"/>
      <c r="C4" s="25"/>
      <c r="D4" s="25"/>
      <c r="E4" s="26"/>
      <c r="F4" s="25"/>
      <c r="G4" s="26"/>
      <c r="H4" s="25"/>
      <c r="I4" s="2" t="s">
        <v>83</v>
      </c>
      <c r="J4" s="14">
        <v>40000000</v>
      </c>
      <c r="K4" s="27"/>
      <c r="L4" s="28"/>
    </row>
    <row r="5" spans="1:15" ht="31.2" x14ac:dyDescent="0.3">
      <c r="A5" s="29"/>
      <c r="B5" s="23"/>
      <c r="C5" s="25"/>
      <c r="D5" s="25"/>
      <c r="E5" s="26"/>
      <c r="F5" s="25"/>
      <c r="G5" s="26"/>
      <c r="H5" s="25"/>
      <c r="I5" s="2" t="s">
        <v>84</v>
      </c>
      <c r="J5" s="14">
        <v>40000000</v>
      </c>
      <c r="K5" s="27"/>
      <c r="L5" s="28"/>
    </row>
    <row r="6" spans="1:15" ht="31.2" x14ac:dyDescent="0.3">
      <c r="A6" s="29"/>
      <c r="B6" s="23"/>
      <c r="C6" s="25"/>
      <c r="D6" s="25"/>
      <c r="E6" s="26"/>
      <c r="F6" s="25"/>
      <c r="G6" s="26"/>
      <c r="H6" s="25"/>
      <c r="I6" s="2" t="s">
        <v>85</v>
      </c>
      <c r="J6" s="14">
        <v>40000000</v>
      </c>
      <c r="K6" s="27"/>
      <c r="L6" s="28"/>
    </row>
    <row r="7" spans="1:15" ht="46.8" x14ac:dyDescent="0.3">
      <c r="A7" s="29"/>
      <c r="B7" s="23"/>
      <c r="C7" s="25"/>
      <c r="D7" s="25"/>
      <c r="E7" s="26"/>
      <c r="F7" s="25"/>
      <c r="G7" s="26"/>
      <c r="H7" s="25"/>
      <c r="I7" s="2" t="s">
        <v>86</v>
      </c>
      <c r="J7" s="14">
        <v>40000000</v>
      </c>
      <c r="K7" s="27"/>
      <c r="L7" s="28"/>
    </row>
    <row r="8" spans="1:15" ht="31.2" x14ac:dyDescent="0.3">
      <c r="A8" s="29"/>
      <c r="B8" s="23"/>
      <c r="C8" s="25"/>
      <c r="D8" s="25"/>
      <c r="E8" s="26"/>
      <c r="F8" s="25"/>
      <c r="G8" s="26"/>
      <c r="H8" s="25"/>
      <c r="I8" s="2" t="s">
        <v>87</v>
      </c>
      <c r="J8" s="14">
        <v>40000000</v>
      </c>
      <c r="K8" s="27"/>
      <c r="L8" s="28"/>
    </row>
    <row r="9" spans="1:15" ht="31.2" x14ac:dyDescent="0.3">
      <c r="A9" s="29"/>
      <c r="B9" s="23"/>
      <c r="C9" s="25"/>
      <c r="D9" s="25"/>
      <c r="E9" s="26"/>
      <c r="F9" s="25"/>
      <c r="G9" s="26"/>
      <c r="H9" s="25"/>
      <c r="I9" s="2" t="s">
        <v>88</v>
      </c>
      <c r="J9" s="14">
        <v>40000000</v>
      </c>
      <c r="K9" s="27"/>
      <c r="L9" s="28"/>
    </row>
    <row r="10" spans="1:15" ht="31.2" x14ac:dyDescent="0.3">
      <c r="A10" s="29"/>
      <c r="B10" s="23"/>
      <c r="C10" s="25"/>
      <c r="D10" s="25"/>
      <c r="E10" s="26"/>
      <c r="F10" s="25"/>
      <c r="G10" s="26"/>
      <c r="H10" s="25"/>
      <c r="I10" s="2" t="s">
        <v>89</v>
      </c>
      <c r="J10" s="14">
        <v>40000000</v>
      </c>
      <c r="K10" s="27"/>
      <c r="L10" s="28"/>
    </row>
    <row r="11" spans="1:15" ht="31.2" x14ac:dyDescent="0.3">
      <c r="A11" s="29"/>
      <c r="B11" s="23"/>
      <c r="C11" s="25"/>
      <c r="D11" s="25"/>
      <c r="E11" s="26"/>
      <c r="F11" s="25"/>
      <c r="G11" s="26"/>
      <c r="H11" s="25"/>
      <c r="I11" s="2" t="s">
        <v>90</v>
      </c>
      <c r="J11" s="14">
        <v>40000000</v>
      </c>
      <c r="K11" s="27"/>
      <c r="L11" s="28"/>
    </row>
    <row r="12" spans="1:15" ht="31.2" x14ac:dyDescent="0.3">
      <c r="A12" s="29"/>
      <c r="B12" s="23"/>
      <c r="C12" s="25"/>
      <c r="D12" s="25"/>
      <c r="E12" s="26"/>
      <c r="F12" s="25"/>
      <c r="G12" s="26"/>
      <c r="H12" s="25"/>
      <c r="I12" s="2" t="s">
        <v>56</v>
      </c>
      <c r="J12" s="14">
        <v>40000000</v>
      </c>
      <c r="K12" s="27"/>
      <c r="L12" s="28"/>
    </row>
    <row r="13" spans="1:15" ht="46.8" x14ac:dyDescent="0.3">
      <c r="A13" s="29"/>
      <c r="B13" s="23"/>
      <c r="C13" s="25"/>
      <c r="D13" s="25"/>
      <c r="E13" s="26"/>
      <c r="F13" s="25"/>
      <c r="G13" s="26"/>
      <c r="H13" s="25"/>
      <c r="I13" s="2" t="s">
        <v>91</v>
      </c>
      <c r="J13" s="14">
        <v>40000000</v>
      </c>
      <c r="K13" s="27"/>
      <c r="L13" s="28"/>
    </row>
    <row r="14" spans="1:15" ht="15.6" x14ac:dyDescent="0.3">
      <c r="A14" s="29"/>
      <c r="B14" s="23"/>
      <c r="C14" s="25"/>
      <c r="D14" s="25"/>
      <c r="E14" s="26"/>
      <c r="F14" s="25"/>
      <c r="G14" s="26"/>
      <c r="H14" s="25"/>
      <c r="I14" s="2" t="s">
        <v>92</v>
      </c>
      <c r="J14" s="14">
        <v>40000000</v>
      </c>
      <c r="K14" s="27"/>
      <c r="L14" s="28"/>
    </row>
    <row r="15" spans="1:15" ht="15.6" x14ac:dyDescent="0.3">
      <c r="A15" s="29"/>
      <c r="B15" s="23"/>
      <c r="C15" s="25"/>
      <c r="D15" s="25"/>
      <c r="E15" s="26"/>
      <c r="F15" s="25"/>
      <c r="G15" s="26"/>
      <c r="H15" s="25"/>
      <c r="I15" s="2" t="s">
        <v>93</v>
      </c>
      <c r="J15" s="14">
        <v>40000000</v>
      </c>
      <c r="K15" s="27"/>
      <c r="L15" s="28"/>
    </row>
    <row r="16" spans="1:15" ht="15.6" x14ac:dyDescent="0.3">
      <c r="A16" s="29"/>
      <c r="B16" s="23"/>
      <c r="C16" s="25"/>
      <c r="D16" s="25"/>
      <c r="E16" s="26"/>
      <c r="F16" s="25"/>
      <c r="G16" s="26"/>
      <c r="H16" s="25"/>
      <c r="I16" s="2" t="s">
        <v>94</v>
      </c>
      <c r="J16" s="14">
        <v>40000000</v>
      </c>
      <c r="K16" s="27"/>
      <c r="L16" s="28"/>
    </row>
    <row r="17" spans="1:12" ht="15.6" x14ac:dyDescent="0.3">
      <c r="A17" s="29"/>
      <c r="B17" s="23"/>
      <c r="C17" s="25"/>
      <c r="D17" s="25"/>
      <c r="E17" s="26"/>
      <c r="F17" s="25"/>
      <c r="G17" s="26"/>
      <c r="H17" s="25"/>
      <c r="I17" s="2" t="s">
        <v>95</v>
      </c>
      <c r="J17" s="14">
        <v>40000000</v>
      </c>
      <c r="K17" s="27"/>
      <c r="L17" s="28"/>
    </row>
    <row r="18" spans="1:12" ht="15.6" x14ac:dyDescent="0.3">
      <c r="A18" s="16" t="s">
        <v>130</v>
      </c>
      <c r="B18" s="17"/>
      <c r="C18" s="18"/>
      <c r="D18" s="19">
        <f>E2*O2</f>
        <v>824879000</v>
      </c>
      <c r="E18" s="20"/>
      <c r="F18" s="8" t="s">
        <v>131</v>
      </c>
      <c r="G18" s="7">
        <f>G2*O2</f>
        <v>1676321900</v>
      </c>
      <c r="H18" s="8" t="s">
        <v>131</v>
      </c>
      <c r="I18" s="10"/>
      <c r="J18" s="9">
        <f>SUM(J2:J17)</f>
        <v>640000000</v>
      </c>
      <c r="K18" s="19">
        <f>J18-G18-D18</f>
        <v>-1861200900</v>
      </c>
      <c r="L18" s="20"/>
    </row>
  </sheetData>
  <mergeCells count="13">
    <mergeCell ref="G2:G17"/>
    <mergeCell ref="H2:H17"/>
    <mergeCell ref="K2:K17"/>
    <mergeCell ref="L2:L17"/>
    <mergeCell ref="A18:C18"/>
    <mergeCell ref="D18:E18"/>
    <mergeCell ref="K18:L18"/>
    <mergeCell ref="A2:A17"/>
    <mergeCell ref="B2:B17"/>
    <mergeCell ref="C2:C17"/>
    <mergeCell ref="D2:D17"/>
    <mergeCell ref="E2:E17"/>
    <mergeCell ref="F2:F1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C097-FF54-48BE-A938-ED519D6CF7FC}">
  <dimension ref="A1:O11"/>
  <sheetViews>
    <sheetView workbookViewId="0">
      <selection sqref="A1:L1"/>
    </sheetView>
  </sheetViews>
  <sheetFormatPr defaultRowHeight="14.4" x14ac:dyDescent="0.3"/>
  <cols>
    <col min="2" max="2" width="24.44140625" customWidth="1"/>
    <col min="3" max="3" width="15.33203125" customWidth="1"/>
    <col min="4" max="4" width="13.109375" customWidth="1"/>
    <col min="5" max="5" width="13.6640625" customWidth="1"/>
    <col min="7" max="7" width="15.5546875" customWidth="1"/>
    <col min="8" max="8" width="9.44140625" customWidth="1"/>
    <col min="9" max="9" width="23.5546875" customWidth="1"/>
    <col min="10" max="10" width="15" customWidth="1"/>
    <col min="11" max="11" width="11" customWidth="1"/>
    <col min="12" max="12" width="12.33203125" customWidth="1"/>
  </cols>
  <sheetData>
    <row r="1" spans="1:15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6" t="s">
        <v>8</v>
      </c>
      <c r="J1" s="4" t="s">
        <v>9</v>
      </c>
      <c r="K1" s="4" t="s">
        <v>4</v>
      </c>
      <c r="L1" s="4" t="s">
        <v>13</v>
      </c>
    </row>
    <row r="2" spans="1:15" ht="31.2" x14ac:dyDescent="0.3">
      <c r="A2" s="29">
        <v>10</v>
      </c>
      <c r="B2" s="23" t="s">
        <v>96</v>
      </c>
      <c r="C2" s="25" t="s">
        <v>97</v>
      </c>
      <c r="D2" s="25" t="s">
        <v>98</v>
      </c>
      <c r="E2" s="26">
        <v>116713</v>
      </c>
      <c r="F2" s="25" t="s">
        <v>23</v>
      </c>
      <c r="G2" s="26">
        <v>8235542</v>
      </c>
      <c r="H2" s="25" t="s">
        <v>47</v>
      </c>
      <c r="I2" s="2" t="s">
        <v>99</v>
      </c>
      <c r="J2" s="14">
        <v>30000000</v>
      </c>
      <c r="K2" s="27" t="s">
        <v>12</v>
      </c>
      <c r="L2" s="28"/>
      <c r="N2" t="s">
        <v>134</v>
      </c>
      <c r="O2">
        <v>163.03</v>
      </c>
    </row>
    <row r="3" spans="1:15" ht="31.2" x14ac:dyDescent="0.3">
      <c r="A3" s="29"/>
      <c r="B3" s="23"/>
      <c r="C3" s="25"/>
      <c r="D3" s="25"/>
      <c r="E3" s="26"/>
      <c r="F3" s="25"/>
      <c r="G3" s="26"/>
      <c r="H3" s="25"/>
      <c r="I3" s="2" t="s">
        <v>100</v>
      </c>
      <c r="J3" s="14">
        <v>30000000</v>
      </c>
      <c r="K3" s="27"/>
      <c r="L3" s="28"/>
      <c r="N3" t="s">
        <v>133</v>
      </c>
      <c r="O3">
        <v>11930</v>
      </c>
    </row>
    <row r="4" spans="1:15" ht="31.2" x14ac:dyDescent="0.3">
      <c r="A4" s="29"/>
      <c r="B4" s="23"/>
      <c r="C4" s="25"/>
      <c r="D4" s="25"/>
      <c r="E4" s="26"/>
      <c r="F4" s="25"/>
      <c r="G4" s="26"/>
      <c r="H4" s="25"/>
      <c r="I4" s="2" t="s">
        <v>101</v>
      </c>
      <c r="J4" s="14">
        <v>30000000</v>
      </c>
      <c r="K4" s="27"/>
      <c r="L4" s="28"/>
    </row>
    <row r="5" spans="1:15" ht="31.2" x14ac:dyDescent="0.3">
      <c r="A5" s="29"/>
      <c r="B5" s="23"/>
      <c r="C5" s="25"/>
      <c r="D5" s="25"/>
      <c r="E5" s="26"/>
      <c r="F5" s="25"/>
      <c r="G5" s="26"/>
      <c r="H5" s="25"/>
      <c r="I5" s="3" t="s">
        <v>26</v>
      </c>
      <c r="J5" s="14">
        <v>30000000</v>
      </c>
      <c r="K5" s="27"/>
      <c r="L5" s="28"/>
    </row>
    <row r="6" spans="1:15" ht="15.6" x14ac:dyDescent="0.3">
      <c r="A6" s="29"/>
      <c r="B6" s="23"/>
      <c r="C6" s="25"/>
      <c r="D6" s="25"/>
      <c r="E6" s="26"/>
      <c r="F6" s="25"/>
      <c r="G6" s="26"/>
      <c r="H6" s="25"/>
      <c r="I6" s="2" t="s">
        <v>64</v>
      </c>
      <c r="J6" s="14">
        <v>120000000</v>
      </c>
      <c r="K6" s="27"/>
      <c r="L6" s="28"/>
    </row>
    <row r="7" spans="1:15" ht="31.2" x14ac:dyDescent="0.3">
      <c r="A7" s="29"/>
      <c r="B7" s="23"/>
      <c r="C7" s="25"/>
      <c r="D7" s="25"/>
      <c r="E7" s="26"/>
      <c r="F7" s="25"/>
      <c r="G7" s="26"/>
      <c r="H7" s="25"/>
      <c r="I7" s="2" t="s">
        <v>56</v>
      </c>
      <c r="J7" s="14">
        <v>30000000</v>
      </c>
      <c r="K7" s="27"/>
      <c r="L7" s="28"/>
    </row>
    <row r="8" spans="1:15" ht="15.6" x14ac:dyDescent="0.3">
      <c r="A8" s="29"/>
      <c r="B8" s="23"/>
      <c r="C8" s="25"/>
      <c r="D8" s="25"/>
      <c r="E8" s="26"/>
      <c r="F8" s="25"/>
      <c r="G8" s="26"/>
      <c r="H8" s="25"/>
      <c r="I8" s="2" t="s">
        <v>102</v>
      </c>
      <c r="J8" s="14">
        <v>0</v>
      </c>
      <c r="K8" s="27"/>
      <c r="L8" s="28"/>
    </row>
    <row r="9" spans="1:15" ht="15.6" x14ac:dyDescent="0.3">
      <c r="A9" s="29"/>
      <c r="B9" s="23"/>
      <c r="C9" s="25"/>
      <c r="D9" s="25"/>
      <c r="E9" s="26"/>
      <c r="F9" s="25"/>
      <c r="G9" s="26"/>
      <c r="H9" s="25"/>
      <c r="I9" s="2" t="s">
        <v>103</v>
      </c>
      <c r="J9" s="14">
        <v>30000000</v>
      </c>
      <c r="K9" s="27"/>
      <c r="L9" s="28"/>
    </row>
    <row r="10" spans="1:15" ht="15.6" x14ac:dyDescent="0.3">
      <c r="A10" s="29"/>
      <c r="B10" s="23"/>
      <c r="C10" s="25"/>
      <c r="D10" s="25"/>
      <c r="E10" s="26"/>
      <c r="F10" s="25"/>
      <c r="G10" s="26"/>
      <c r="H10" s="25"/>
      <c r="I10" s="2" t="s">
        <v>104</v>
      </c>
      <c r="J10" s="14">
        <v>30000000</v>
      </c>
      <c r="K10" s="27"/>
      <c r="L10" s="28"/>
    </row>
    <row r="11" spans="1:15" ht="15.6" x14ac:dyDescent="0.3">
      <c r="A11" s="16" t="s">
        <v>130</v>
      </c>
      <c r="B11" s="17"/>
      <c r="C11" s="18"/>
      <c r="D11" s="19">
        <f>E2*O3</f>
        <v>1392386090</v>
      </c>
      <c r="E11" s="20"/>
      <c r="F11" s="8" t="s">
        <v>131</v>
      </c>
      <c r="G11" s="7">
        <f>G2*O2</f>
        <v>1342640412.26</v>
      </c>
      <c r="H11" s="8" t="s">
        <v>131</v>
      </c>
      <c r="I11" s="10"/>
      <c r="J11" s="9">
        <f>SUM(J2:J10)</f>
        <v>330000000</v>
      </c>
      <c r="K11" s="19">
        <f>J11-G11-D11</f>
        <v>-2405026502.2600002</v>
      </c>
      <c r="L11" s="20"/>
    </row>
  </sheetData>
  <mergeCells count="13">
    <mergeCell ref="G2:G10"/>
    <mergeCell ref="H2:H10"/>
    <mergeCell ref="K2:K10"/>
    <mergeCell ref="L2:L10"/>
    <mergeCell ref="A11:C11"/>
    <mergeCell ref="D11:E11"/>
    <mergeCell ref="K11:L11"/>
    <mergeCell ref="A2:A10"/>
    <mergeCell ref="B2:B10"/>
    <mergeCell ref="C2:C10"/>
    <mergeCell ref="D2:D10"/>
    <mergeCell ref="E2:E10"/>
    <mergeCell ref="F2:F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E55B-F511-49C5-AC55-5E15CCD91688}">
  <dimension ref="A1:O10"/>
  <sheetViews>
    <sheetView topLeftCell="A7" workbookViewId="0">
      <selection activeCell="I25" sqref="I25"/>
    </sheetView>
  </sheetViews>
  <sheetFormatPr defaultRowHeight="14.4" x14ac:dyDescent="0.3"/>
  <cols>
    <col min="2" max="2" width="23.5546875" customWidth="1"/>
    <col min="3" max="3" width="18" customWidth="1"/>
    <col min="4" max="4" width="13.109375" customWidth="1"/>
    <col min="5" max="5" width="12.88671875" customWidth="1"/>
    <col min="7" max="7" width="13.33203125" customWidth="1"/>
    <col min="9" max="9" width="25.5546875" customWidth="1"/>
    <col min="10" max="10" width="18.5546875" customWidth="1"/>
    <col min="11" max="11" width="10.33203125" customWidth="1"/>
    <col min="12" max="12" width="12" customWidth="1"/>
  </cols>
  <sheetData>
    <row r="1" spans="1:15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6" t="s">
        <v>8</v>
      </c>
      <c r="J1" s="4" t="s">
        <v>9</v>
      </c>
      <c r="K1" s="4" t="s">
        <v>4</v>
      </c>
      <c r="L1" s="4" t="s">
        <v>13</v>
      </c>
    </row>
    <row r="2" spans="1:15" ht="15.6" x14ac:dyDescent="0.3">
      <c r="A2" s="29">
        <v>11</v>
      </c>
      <c r="B2" s="23" t="s">
        <v>105</v>
      </c>
      <c r="C2" s="25" t="s">
        <v>106</v>
      </c>
      <c r="D2" s="25" t="s">
        <v>107</v>
      </c>
      <c r="E2" s="26">
        <v>23000</v>
      </c>
      <c r="F2" s="25" t="s">
        <v>23</v>
      </c>
      <c r="G2" s="26">
        <v>56127</v>
      </c>
      <c r="H2" s="25" t="s">
        <v>23</v>
      </c>
      <c r="I2" s="2" t="s">
        <v>108</v>
      </c>
      <c r="J2" s="14">
        <f>'реестр 2026'!K88</f>
        <v>20000000</v>
      </c>
      <c r="K2" s="27" t="s">
        <v>12</v>
      </c>
      <c r="L2" s="28"/>
    </row>
    <row r="3" spans="1:15" ht="15.6" x14ac:dyDescent="0.3">
      <c r="A3" s="29"/>
      <c r="B3" s="23"/>
      <c r="C3" s="25"/>
      <c r="D3" s="25"/>
      <c r="E3" s="26"/>
      <c r="F3" s="25"/>
      <c r="G3" s="26"/>
      <c r="H3" s="25"/>
      <c r="I3" s="2" t="s">
        <v>95</v>
      </c>
      <c r="J3" s="14">
        <f>'реестр 2026'!K89</f>
        <v>20000000</v>
      </c>
      <c r="K3" s="27"/>
      <c r="L3" s="28"/>
      <c r="N3" t="s">
        <v>133</v>
      </c>
      <c r="O3">
        <v>11930</v>
      </c>
    </row>
    <row r="4" spans="1:15" ht="31.2" x14ac:dyDescent="0.3">
      <c r="A4" s="29"/>
      <c r="B4" s="23"/>
      <c r="C4" s="25"/>
      <c r="D4" s="25"/>
      <c r="E4" s="26"/>
      <c r="F4" s="25"/>
      <c r="G4" s="26"/>
      <c r="H4" s="25"/>
      <c r="I4" s="2" t="s">
        <v>109</v>
      </c>
      <c r="J4" s="14">
        <f>'реестр 2026'!K90</f>
        <v>20000000</v>
      </c>
      <c r="K4" s="27"/>
      <c r="L4" s="28"/>
    </row>
    <row r="5" spans="1:15" ht="15.6" x14ac:dyDescent="0.3">
      <c r="A5" s="29"/>
      <c r="B5" s="23"/>
      <c r="C5" s="25"/>
      <c r="D5" s="25"/>
      <c r="E5" s="26"/>
      <c r="F5" s="25"/>
      <c r="G5" s="26"/>
      <c r="H5" s="25"/>
      <c r="I5" s="2" t="s">
        <v>110</v>
      </c>
      <c r="J5" s="14">
        <f>'реестр 2026'!K91</f>
        <v>20000000</v>
      </c>
      <c r="K5" s="27"/>
      <c r="L5" s="28"/>
    </row>
    <row r="6" spans="1:15" ht="15.6" x14ac:dyDescent="0.3">
      <c r="A6" s="29"/>
      <c r="B6" s="23"/>
      <c r="C6" s="25"/>
      <c r="D6" s="25"/>
      <c r="E6" s="26"/>
      <c r="F6" s="25"/>
      <c r="G6" s="26"/>
      <c r="H6" s="25"/>
      <c r="I6" s="2" t="s">
        <v>111</v>
      </c>
      <c r="J6" s="14">
        <f>'реестр 2026'!K92</f>
        <v>20000000</v>
      </c>
      <c r="K6" s="27"/>
      <c r="L6" s="28"/>
    </row>
    <row r="7" spans="1:15" ht="31.2" x14ac:dyDescent="0.3">
      <c r="A7" s="29"/>
      <c r="B7" s="23"/>
      <c r="C7" s="25"/>
      <c r="D7" s="25"/>
      <c r="E7" s="26"/>
      <c r="F7" s="25"/>
      <c r="G7" s="26"/>
      <c r="H7" s="25"/>
      <c r="I7" s="2" t="s">
        <v>56</v>
      </c>
      <c r="J7" s="14">
        <f>'реестр 2026'!K93</f>
        <v>20000000</v>
      </c>
      <c r="K7" s="27"/>
      <c r="L7" s="28"/>
    </row>
    <row r="8" spans="1:15" ht="31.2" x14ac:dyDescent="0.3">
      <c r="A8" s="29"/>
      <c r="B8" s="23"/>
      <c r="C8" s="25"/>
      <c r="D8" s="25"/>
      <c r="E8" s="26"/>
      <c r="F8" s="25"/>
      <c r="G8" s="26"/>
      <c r="H8" s="25"/>
      <c r="I8" s="3" t="s">
        <v>26</v>
      </c>
      <c r="J8" s="14">
        <f>'реестр 2026'!K94</f>
        <v>20000000</v>
      </c>
      <c r="K8" s="27"/>
      <c r="L8" s="28"/>
    </row>
    <row r="9" spans="1:15" ht="31.2" x14ac:dyDescent="0.3">
      <c r="A9" s="29"/>
      <c r="B9" s="23"/>
      <c r="C9" s="25"/>
      <c r="D9" s="25"/>
      <c r="E9" s="26"/>
      <c r="F9" s="25"/>
      <c r="G9" s="26"/>
      <c r="H9" s="25"/>
      <c r="I9" s="2" t="s">
        <v>112</v>
      </c>
      <c r="J9" s="14">
        <f>'реестр 2026'!K95</f>
        <v>20000000</v>
      </c>
      <c r="K9" s="27"/>
      <c r="L9" s="28"/>
    </row>
    <row r="10" spans="1:15" ht="15.6" x14ac:dyDescent="0.3">
      <c r="A10" s="16" t="s">
        <v>130</v>
      </c>
      <c r="B10" s="17"/>
      <c r="C10" s="18"/>
      <c r="D10" s="19">
        <f>E2*O3</f>
        <v>274390000</v>
      </c>
      <c r="E10" s="20"/>
      <c r="F10" s="8" t="s">
        <v>131</v>
      </c>
      <c r="G10" s="7">
        <f>G2*O3</f>
        <v>669595110</v>
      </c>
      <c r="H10" s="8" t="s">
        <v>131</v>
      </c>
      <c r="I10" s="10"/>
      <c r="J10" s="9">
        <f>SUM(J2:J9)</f>
        <v>160000000</v>
      </c>
      <c r="K10" s="21">
        <f>J10-G10-D10</f>
        <v>-783985110</v>
      </c>
      <c r="L10" s="22"/>
    </row>
  </sheetData>
  <mergeCells count="13">
    <mergeCell ref="G2:G9"/>
    <mergeCell ref="H2:H9"/>
    <mergeCell ref="K2:K9"/>
    <mergeCell ref="L2:L9"/>
    <mergeCell ref="A10:C10"/>
    <mergeCell ref="D10:E10"/>
    <mergeCell ref="K10:L10"/>
    <mergeCell ref="A2:A9"/>
    <mergeCell ref="B2:B9"/>
    <mergeCell ref="C2:C9"/>
    <mergeCell ref="D2:D9"/>
    <mergeCell ref="E2:E9"/>
    <mergeCell ref="F2:F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6254-4D77-4BB6-AC27-C1CCC9426700}">
  <dimension ref="A1:O6"/>
  <sheetViews>
    <sheetView workbookViewId="0">
      <selection activeCell="N2" sqref="N2:O2"/>
    </sheetView>
  </sheetViews>
  <sheetFormatPr defaultRowHeight="14.4" x14ac:dyDescent="0.3"/>
  <cols>
    <col min="2" max="2" width="24.6640625" customWidth="1"/>
    <col min="3" max="3" width="17.33203125" customWidth="1"/>
    <col min="4" max="4" width="12.5546875" customWidth="1"/>
    <col min="5" max="5" width="14.44140625" customWidth="1"/>
    <col min="7" max="7" width="17" customWidth="1"/>
    <col min="9" max="9" width="18.33203125" customWidth="1"/>
    <col min="10" max="10" width="12.44140625" bestFit="1" customWidth="1"/>
    <col min="11" max="11" width="10.5546875" customWidth="1"/>
    <col min="12" max="12" width="12.5546875" customWidth="1"/>
  </cols>
  <sheetData>
    <row r="1" spans="1:15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6" t="s">
        <v>8</v>
      </c>
      <c r="J1" s="4" t="s">
        <v>9</v>
      </c>
      <c r="K1" s="4" t="s">
        <v>4</v>
      </c>
      <c r="L1" s="4" t="s">
        <v>13</v>
      </c>
    </row>
    <row r="2" spans="1:15" ht="31.2" x14ac:dyDescent="0.3">
      <c r="A2" s="29">
        <v>12</v>
      </c>
      <c r="B2" s="23" t="s">
        <v>113</v>
      </c>
      <c r="C2" s="25" t="s">
        <v>117</v>
      </c>
      <c r="D2" s="25" t="s">
        <v>114</v>
      </c>
      <c r="E2" s="25">
        <v>21806.74</v>
      </c>
      <c r="F2" s="25" t="s">
        <v>23</v>
      </c>
      <c r="G2" s="26">
        <v>40350</v>
      </c>
      <c r="H2" s="25" t="s">
        <v>23</v>
      </c>
      <c r="I2" s="3" t="s">
        <v>26</v>
      </c>
      <c r="J2" s="14">
        <v>15000000</v>
      </c>
      <c r="K2" s="27" t="s">
        <v>12</v>
      </c>
      <c r="L2" s="28"/>
      <c r="N2" t="s">
        <v>133</v>
      </c>
      <c r="O2">
        <v>11930</v>
      </c>
    </row>
    <row r="3" spans="1:15" ht="15.6" x14ac:dyDescent="0.3">
      <c r="A3" s="29"/>
      <c r="B3" s="23"/>
      <c r="C3" s="25"/>
      <c r="D3" s="25"/>
      <c r="E3" s="25"/>
      <c r="F3" s="25"/>
      <c r="G3" s="26"/>
      <c r="H3" s="25"/>
      <c r="I3" s="2" t="s">
        <v>115</v>
      </c>
      <c r="J3" s="14">
        <v>15000000</v>
      </c>
      <c r="K3" s="27"/>
      <c r="L3" s="28"/>
    </row>
    <row r="4" spans="1:15" ht="15.6" x14ac:dyDescent="0.3">
      <c r="A4" s="29"/>
      <c r="B4" s="23"/>
      <c r="C4" s="25"/>
      <c r="D4" s="25"/>
      <c r="E4" s="25"/>
      <c r="F4" s="25"/>
      <c r="G4" s="26"/>
      <c r="H4" s="25"/>
      <c r="I4" s="2" t="s">
        <v>35</v>
      </c>
      <c r="J4" s="14">
        <v>120000000</v>
      </c>
      <c r="K4" s="27"/>
      <c r="L4" s="28"/>
    </row>
    <row r="5" spans="1:15" ht="31.2" x14ac:dyDescent="0.3">
      <c r="A5" s="29"/>
      <c r="B5" s="23"/>
      <c r="C5" s="25"/>
      <c r="D5" s="25"/>
      <c r="E5" s="25"/>
      <c r="F5" s="25"/>
      <c r="G5" s="26"/>
      <c r="H5" s="25"/>
      <c r="I5" s="2" t="s">
        <v>116</v>
      </c>
      <c r="J5" s="14">
        <v>0</v>
      </c>
      <c r="K5" s="27"/>
      <c r="L5" s="28"/>
    </row>
    <row r="6" spans="1:15" ht="15.6" x14ac:dyDescent="0.3">
      <c r="A6" s="16" t="s">
        <v>130</v>
      </c>
      <c r="B6" s="17"/>
      <c r="C6" s="18"/>
      <c r="D6" s="19">
        <f>E2*O2</f>
        <v>260154408.20000002</v>
      </c>
      <c r="E6" s="20"/>
      <c r="F6" s="8" t="s">
        <v>131</v>
      </c>
      <c r="G6" s="7">
        <f>G2*O2</f>
        <v>481375500</v>
      </c>
      <c r="H6" s="8" t="s">
        <v>131</v>
      </c>
      <c r="I6" s="10"/>
      <c r="J6" s="9">
        <f>SUM(J2:J5)</f>
        <v>150000000</v>
      </c>
      <c r="K6" s="19">
        <f>J6-G6-D6</f>
        <v>-591529908.20000005</v>
      </c>
      <c r="L6" s="20"/>
    </row>
  </sheetData>
  <mergeCells count="13">
    <mergeCell ref="G2:G5"/>
    <mergeCell ref="H2:H5"/>
    <mergeCell ref="K2:K5"/>
    <mergeCell ref="L2:L5"/>
    <mergeCell ref="A6:C6"/>
    <mergeCell ref="D6:E6"/>
    <mergeCell ref="K6:L6"/>
    <mergeCell ref="A2:A5"/>
    <mergeCell ref="B2:B5"/>
    <mergeCell ref="C2:C5"/>
    <mergeCell ref="D2:D5"/>
    <mergeCell ref="E2:E5"/>
    <mergeCell ref="F2:F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9FD7-AB74-463B-9A19-F26FA137044D}">
  <dimension ref="A1:O7"/>
  <sheetViews>
    <sheetView workbookViewId="0">
      <selection sqref="A1:L1"/>
    </sheetView>
  </sheetViews>
  <sheetFormatPr defaultRowHeight="14.4" x14ac:dyDescent="0.3"/>
  <cols>
    <col min="2" max="2" width="22.5546875" customWidth="1"/>
    <col min="3" max="3" width="14.6640625" customWidth="1"/>
    <col min="4" max="4" width="17.5546875" customWidth="1"/>
    <col min="5" max="5" width="12.6640625" customWidth="1"/>
    <col min="6" max="6" width="11" customWidth="1"/>
    <col min="7" max="7" width="12.6640625" bestFit="1" customWidth="1"/>
    <col min="9" max="9" width="20" customWidth="1"/>
    <col min="10" max="10" width="19.5546875" customWidth="1"/>
    <col min="11" max="11" width="12.6640625" customWidth="1"/>
    <col min="12" max="12" width="11.109375" customWidth="1"/>
  </cols>
  <sheetData>
    <row r="1" spans="1:15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6" t="s">
        <v>8</v>
      </c>
      <c r="J1" s="4" t="s">
        <v>9</v>
      </c>
      <c r="K1" s="4" t="s">
        <v>4</v>
      </c>
      <c r="L1" s="4" t="s">
        <v>13</v>
      </c>
    </row>
    <row r="2" spans="1:15" ht="15.6" x14ac:dyDescent="0.3">
      <c r="A2" s="29">
        <v>13</v>
      </c>
      <c r="B2" s="23" t="s">
        <v>118</v>
      </c>
      <c r="C2" s="24" t="s">
        <v>119</v>
      </c>
      <c r="D2" s="25" t="s">
        <v>138</v>
      </c>
      <c r="E2" s="25">
        <v>9108.6</v>
      </c>
      <c r="F2" s="25" t="s">
        <v>23</v>
      </c>
      <c r="G2" s="26">
        <v>24300</v>
      </c>
      <c r="H2" s="25" t="s">
        <v>23</v>
      </c>
      <c r="I2" s="2" t="s">
        <v>120</v>
      </c>
      <c r="J2" s="14">
        <v>8000000</v>
      </c>
      <c r="K2" s="27" t="s">
        <v>12</v>
      </c>
      <c r="L2" s="28"/>
      <c r="N2" t="s">
        <v>133</v>
      </c>
      <c r="O2">
        <v>11930</v>
      </c>
    </row>
    <row r="3" spans="1:15" ht="31.2" x14ac:dyDescent="0.3">
      <c r="A3" s="29"/>
      <c r="B3" s="23"/>
      <c r="C3" s="24"/>
      <c r="D3" s="25"/>
      <c r="E3" s="25"/>
      <c r="F3" s="25"/>
      <c r="G3" s="26"/>
      <c r="H3" s="25"/>
      <c r="I3" s="2" t="s">
        <v>121</v>
      </c>
      <c r="J3" s="14">
        <v>8000000</v>
      </c>
      <c r="K3" s="27"/>
      <c r="L3" s="28"/>
    </row>
    <row r="4" spans="1:15" ht="15.6" x14ac:dyDescent="0.3">
      <c r="A4" s="29"/>
      <c r="B4" s="23"/>
      <c r="C4" s="24"/>
      <c r="D4" s="25"/>
      <c r="E4" s="25"/>
      <c r="F4" s="25"/>
      <c r="G4" s="26"/>
      <c r="H4" s="25"/>
      <c r="I4" s="2" t="s">
        <v>122</v>
      </c>
      <c r="J4" s="14">
        <v>8000000</v>
      </c>
      <c r="K4" s="27"/>
      <c r="L4" s="28"/>
    </row>
    <row r="5" spans="1:15" ht="15.6" x14ac:dyDescent="0.3">
      <c r="A5" s="29"/>
      <c r="B5" s="23"/>
      <c r="C5" s="24"/>
      <c r="D5" s="25"/>
      <c r="E5" s="25"/>
      <c r="F5" s="25"/>
      <c r="G5" s="26"/>
      <c r="H5" s="25"/>
      <c r="I5" s="2" t="s">
        <v>123</v>
      </c>
      <c r="J5" s="14">
        <v>8000000</v>
      </c>
      <c r="K5" s="27"/>
      <c r="L5" s="28"/>
    </row>
    <row r="6" spans="1:15" ht="15.6" x14ac:dyDescent="0.3">
      <c r="A6" s="29"/>
      <c r="B6" s="23"/>
      <c r="C6" s="24"/>
      <c r="D6" s="25"/>
      <c r="E6" s="25"/>
      <c r="F6" s="25"/>
      <c r="G6" s="26"/>
      <c r="H6" s="25"/>
      <c r="I6" s="2" t="s">
        <v>124</v>
      </c>
      <c r="J6" s="14">
        <v>8000000</v>
      </c>
      <c r="K6" s="27"/>
      <c r="L6" s="28"/>
    </row>
    <row r="7" spans="1:15" ht="15.6" x14ac:dyDescent="0.3">
      <c r="A7" s="16" t="s">
        <v>130</v>
      </c>
      <c r="B7" s="17"/>
      <c r="C7" s="18"/>
      <c r="D7" s="19">
        <f>E2*O2</f>
        <v>108665598</v>
      </c>
      <c r="E7" s="20"/>
      <c r="F7" s="8" t="s">
        <v>131</v>
      </c>
      <c r="G7" s="7">
        <f>G2*O2</f>
        <v>289899000</v>
      </c>
      <c r="H7" s="8" t="s">
        <v>131</v>
      </c>
      <c r="I7" s="10"/>
      <c r="J7" s="9">
        <f>SUM(J3:J6)</f>
        <v>32000000</v>
      </c>
      <c r="K7" s="21">
        <f>J7-G7-D7</f>
        <v>-366564598</v>
      </c>
      <c r="L7" s="22"/>
    </row>
  </sheetData>
  <mergeCells count="13">
    <mergeCell ref="G2:G6"/>
    <mergeCell ref="H2:H6"/>
    <mergeCell ref="K2:K6"/>
    <mergeCell ref="L2:L6"/>
    <mergeCell ref="A7:C7"/>
    <mergeCell ref="D7:E7"/>
    <mergeCell ref="K7:L7"/>
    <mergeCell ref="A2:A6"/>
    <mergeCell ref="B2:B6"/>
    <mergeCell ref="C2:C6"/>
    <mergeCell ref="D2:D6"/>
    <mergeCell ref="E2:E6"/>
    <mergeCell ref="F2:F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285A-AAFB-47EA-9DB2-8A9738AAA71B}">
  <dimension ref="A1:O6"/>
  <sheetViews>
    <sheetView workbookViewId="0">
      <selection activeCell="I16" sqref="I16"/>
    </sheetView>
  </sheetViews>
  <sheetFormatPr defaultRowHeight="14.4" x14ac:dyDescent="0.3"/>
  <cols>
    <col min="2" max="2" width="22" customWidth="1"/>
    <col min="3" max="3" width="14.5546875" customWidth="1"/>
    <col min="4" max="4" width="12.5546875" customWidth="1"/>
    <col min="5" max="5" width="13" customWidth="1"/>
    <col min="6" max="6" width="13.109375" customWidth="1"/>
    <col min="7" max="8" width="12.88671875" customWidth="1"/>
    <col min="9" max="9" width="19.88671875" customWidth="1"/>
    <col min="10" max="10" width="20.44140625" customWidth="1"/>
    <col min="11" max="11" width="11" customWidth="1"/>
    <col min="12" max="12" width="11.5546875" customWidth="1"/>
  </cols>
  <sheetData>
    <row r="1" spans="1:15" ht="31.2" x14ac:dyDescent="0.3">
      <c r="A1" s="4" t="s">
        <v>0</v>
      </c>
      <c r="B1" s="4" t="s">
        <v>1</v>
      </c>
      <c r="C1" s="6" t="s">
        <v>10</v>
      </c>
      <c r="D1" s="6" t="s">
        <v>2</v>
      </c>
      <c r="E1" s="6" t="s">
        <v>3</v>
      </c>
      <c r="F1" s="4" t="s">
        <v>4</v>
      </c>
      <c r="G1" s="6" t="s">
        <v>5</v>
      </c>
      <c r="H1" s="4" t="s">
        <v>7</v>
      </c>
      <c r="I1" s="6" t="s">
        <v>8</v>
      </c>
      <c r="J1" s="4" t="s">
        <v>9</v>
      </c>
      <c r="K1" s="4" t="s">
        <v>4</v>
      </c>
      <c r="L1" s="4" t="s">
        <v>13</v>
      </c>
    </row>
    <row r="2" spans="1:15" ht="31.2" x14ac:dyDescent="0.3">
      <c r="A2" s="29">
        <v>1</v>
      </c>
      <c r="B2" s="23" t="s">
        <v>125</v>
      </c>
      <c r="C2" s="24" t="s">
        <v>126</v>
      </c>
      <c r="D2" s="25" t="s">
        <v>139</v>
      </c>
      <c r="E2" s="26">
        <v>24115</v>
      </c>
      <c r="F2" s="25" t="s">
        <v>24</v>
      </c>
      <c r="G2" s="26">
        <v>38153</v>
      </c>
      <c r="H2" s="25" t="s">
        <v>24</v>
      </c>
      <c r="I2" s="2" t="s">
        <v>127</v>
      </c>
      <c r="J2" s="14">
        <v>60000000</v>
      </c>
      <c r="K2" s="27" t="s">
        <v>12</v>
      </c>
      <c r="L2" s="28"/>
      <c r="N2" s="1" t="s">
        <v>132</v>
      </c>
      <c r="O2" s="1">
        <v>13981</v>
      </c>
    </row>
    <row r="3" spans="1:15" ht="31.2" x14ac:dyDescent="0.3">
      <c r="A3" s="29"/>
      <c r="B3" s="23"/>
      <c r="C3" s="24"/>
      <c r="D3" s="25"/>
      <c r="E3" s="25"/>
      <c r="F3" s="25"/>
      <c r="G3" s="26"/>
      <c r="H3" s="25"/>
      <c r="I3" s="2" t="s">
        <v>128</v>
      </c>
      <c r="J3" s="14">
        <v>40000000</v>
      </c>
      <c r="K3" s="27"/>
      <c r="L3" s="28"/>
    </row>
    <row r="4" spans="1:15" ht="31.2" x14ac:dyDescent="0.3">
      <c r="A4" s="29"/>
      <c r="B4" s="23"/>
      <c r="C4" s="24"/>
      <c r="D4" s="25"/>
      <c r="E4" s="25"/>
      <c r="F4" s="25"/>
      <c r="G4" s="26"/>
      <c r="H4" s="25"/>
      <c r="I4" s="2" t="s">
        <v>121</v>
      </c>
      <c r="J4" s="14">
        <v>40000000</v>
      </c>
      <c r="K4" s="27"/>
      <c r="L4" s="28"/>
    </row>
    <row r="5" spans="1:15" ht="15.6" x14ac:dyDescent="0.3">
      <c r="A5" s="29"/>
      <c r="B5" s="23"/>
      <c r="C5" s="24"/>
      <c r="D5" s="25"/>
      <c r="E5" s="25"/>
      <c r="F5" s="25"/>
      <c r="G5" s="26"/>
      <c r="H5" s="25"/>
      <c r="I5" s="2" t="s">
        <v>129</v>
      </c>
      <c r="J5" s="14">
        <v>40000000</v>
      </c>
      <c r="K5" s="27"/>
      <c r="L5" s="28"/>
    </row>
    <row r="6" spans="1:15" ht="15.6" x14ac:dyDescent="0.3">
      <c r="A6" s="16" t="s">
        <v>130</v>
      </c>
      <c r="B6" s="17"/>
      <c r="C6" s="18"/>
      <c r="D6" s="19">
        <f>E2*O2</f>
        <v>337151815</v>
      </c>
      <c r="E6" s="20"/>
      <c r="F6" s="8" t="s">
        <v>131</v>
      </c>
      <c r="G6" s="7">
        <f>G2*O2</f>
        <v>533417093</v>
      </c>
      <c r="H6" s="8" t="s">
        <v>131</v>
      </c>
      <c r="I6" s="10"/>
      <c r="J6" s="9">
        <f>SUM(J2:J5)</f>
        <v>180000000</v>
      </c>
      <c r="K6" s="19">
        <f>J6-G6-D6</f>
        <v>-690568908</v>
      </c>
      <c r="L6" s="20"/>
    </row>
  </sheetData>
  <mergeCells count="13">
    <mergeCell ref="G2:G5"/>
    <mergeCell ref="H2:H5"/>
    <mergeCell ref="K2:K5"/>
    <mergeCell ref="L2:L5"/>
    <mergeCell ref="A6:C6"/>
    <mergeCell ref="D6:E6"/>
    <mergeCell ref="K6:L6"/>
    <mergeCell ref="A2:A5"/>
    <mergeCell ref="B2:B5"/>
    <mergeCell ref="C2:C5"/>
    <mergeCell ref="D2:D5"/>
    <mergeCell ref="E2:E5"/>
    <mergeCell ref="F2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реестр 2026</vt:lpstr>
      <vt:lpstr>FITUR-2026</vt:lpstr>
      <vt:lpstr>"Ferrien Messe 2026"</vt:lpstr>
      <vt:lpstr>Travel and Adventure</vt:lpstr>
      <vt:lpstr>"BIT 2026"  MILANO</vt:lpstr>
      <vt:lpstr>"Danish Travel show 2026"</vt:lpstr>
      <vt:lpstr>"B-Travel"</vt:lpstr>
      <vt:lpstr>"SATTE-2026"</vt:lpstr>
      <vt:lpstr>"OTM Mumbai 2026"</vt:lpstr>
      <vt:lpstr>"ITB-2026" Берлин</vt:lpstr>
      <vt:lpstr>"MITT 2026"</vt:lpstr>
      <vt:lpstr>"ITB China - 2026"</vt:lpstr>
      <vt:lpstr>"KITF-2026"</vt:lpstr>
      <vt:lpstr>BITF-2026</vt:lpstr>
      <vt:lpstr>IMEX - 2026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</dc:creator>
  <cp:lastModifiedBy>Aylin Daminova</cp:lastModifiedBy>
  <cp:lastPrinted>2026-06-03T06:44:35Z</cp:lastPrinted>
  <dcterms:created xsi:type="dcterms:W3CDTF">2015-06-05T18:19:34Z</dcterms:created>
  <dcterms:modified xsi:type="dcterms:W3CDTF">2026-06-21T14:13:05Z</dcterms:modified>
</cp:coreProperties>
</file>