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15" windowWidth="22650" windowHeight="9435"/>
  </bookViews>
  <sheets>
    <sheet name="Kamienna 21,3" sheetId="1" r:id="rId1"/>
  </sheets>
  <calcPr calcId="145621"/>
</workbook>
</file>

<file path=xl/calcChain.xml><?xml version="1.0" encoding="utf-8"?>
<calcChain xmlns="http://schemas.openxmlformats.org/spreadsheetml/2006/main">
  <c r="E22" i="1" l="1"/>
  <c r="E23" i="1" s="1"/>
  <c r="H22" i="1"/>
  <c r="I22" i="1"/>
  <c r="I23" i="1" s="1"/>
  <c r="J22" i="1"/>
  <c r="J23" i="1" s="1"/>
  <c r="L22" i="1"/>
  <c r="L23" i="1" s="1"/>
  <c r="M22" i="1"/>
  <c r="N22" i="1"/>
  <c r="N23" i="1" s="1"/>
  <c r="P22" i="1"/>
  <c r="P23" i="1" s="1"/>
  <c r="Q22" i="1"/>
  <c r="R22" i="1"/>
  <c r="T22" i="1"/>
  <c r="T23" i="1" s="1"/>
  <c r="U22" i="1"/>
  <c r="U23" i="1" s="1"/>
  <c r="V22" i="1"/>
  <c r="W22" i="1"/>
  <c r="Z22" i="1"/>
  <c r="Z23" i="1" s="1"/>
  <c r="AA22" i="1"/>
  <c r="AA23" i="1" s="1"/>
  <c r="AE22" i="1"/>
  <c r="AE23" i="1" s="1"/>
  <c r="AG22" i="1"/>
  <c r="AG23" i="1" s="1"/>
  <c r="AK22" i="1"/>
  <c r="AK23" i="1" s="1"/>
  <c r="AM22" i="1"/>
  <c r="AQ22" i="1"/>
  <c r="AQ23" i="1" s="1"/>
  <c r="BE22" i="1"/>
  <c r="BN22" i="1"/>
  <c r="BN23" i="1" s="1"/>
  <c r="DO22" i="1"/>
  <c r="DO23" i="1" s="1"/>
  <c r="DP22" i="1"/>
  <c r="DT22" i="1"/>
  <c r="DW22" i="1"/>
  <c r="DW23" i="1" s="1"/>
  <c r="XFC13" i="1"/>
  <c r="EA17" i="1"/>
  <c r="DU17" i="1"/>
  <c r="DS17" i="1"/>
  <c r="DN17" i="1"/>
  <c r="DL17" i="1"/>
  <c r="DJ17" i="1"/>
  <c r="DI17" i="1"/>
  <c r="DH17" i="1"/>
  <c r="DG17" i="1"/>
  <c r="DF17" i="1"/>
  <c r="CR17" i="1"/>
  <c r="CQ17" i="1"/>
  <c r="CN17" i="1"/>
  <c r="CM17" i="1"/>
  <c r="CL17" i="1"/>
  <c r="CK17" i="1"/>
  <c r="CJ17" i="1"/>
  <c r="CE17" i="1"/>
  <c r="CC17" i="1"/>
  <c r="BZ17" i="1"/>
  <c r="BR17" i="1"/>
  <c r="BL17" i="1"/>
  <c r="BD17" i="1"/>
  <c r="BC17" i="1"/>
  <c r="AZ17" i="1"/>
  <c r="AY17" i="1"/>
  <c r="AV17" i="1"/>
  <c r="AT17" i="1"/>
  <c r="AS17" i="1"/>
  <c r="AO17" i="1"/>
  <c r="AN17" i="1"/>
  <c r="AL17" i="1"/>
  <c r="AI17" i="1"/>
  <c r="AD17" i="1"/>
  <c r="AD22" i="1" s="1"/>
  <c r="AC17" i="1"/>
  <c r="EA16" i="1"/>
  <c r="DL16" i="1"/>
  <c r="DJ16" i="1"/>
  <c r="DI16" i="1"/>
  <c r="DH16" i="1"/>
  <c r="DG16" i="1"/>
  <c r="CQ16" i="1"/>
  <c r="BZ16" i="1"/>
  <c r="EA15" i="1"/>
  <c r="DL15" i="1"/>
  <c r="DJ15" i="1"/>
  <c r="DI15" i="1"/>
  <c r="DH15" i="1"/>
  <c r="DG15" i="1"/>
  <c r="CQ15" i="1"/>
  <c r="BZ15" i="1"/>
  <c r="DU14" i="1"/>
  <c r="DQ14" i="1"/>
  <c r="DQ22" i="1" s="1"/>
  <c r="DN14" i="1"/>
  <c r="DF14" i="1"/>
  <c r="CR14" i="1"/>
  <c r="CN14" i="1"/>
  <c r="CM14" i="1"/>
  <c r="CM22" i="1" s="1"/>
  <c r="CL14" i="1"/>
  <c r="CK14" i="1"/>
  <c r="CK22" i="1" s="1"/>
  <c r="CJ14" i="1"/>
  <c r="CJ22" i="1" s="1"/>
  <c r="CC14" i="1"/>
  <c r="BR14" i="1"/>
  <c r="BL14" i="1"/>
  <c r="BD14" i="1"/>
  <c r="BC14" i="1"/>
  <c r="AZ14" i="1"/>
  <c r="AY14" i="1"/>
  <c r="AV14" i="1"/>
  <c r="AT14" i="1"/>
  <c r="AS14" i="1"/>
  <c r="AP14" i="1"/>
  <c r="AP22" i="1" s="1"/>
  <c r="AP23" i="1" s="1"/>
  <c r="AO14" i="1"/>
  <c r="AN14" i="1"/>
  <c r="AL14" i="1"/>
  <c r="AI14" i="1"/>
  <c r="AH14" i="1"/>
  <c r="AC14" i="1"/>
  <c r="DU12" i="1"/>
  <c r="DN12" i="1"/>
  <c r="DF12" i="1"/>
  <c r="CR12" i="1"/>
  <c r="CN12" i="1"/>
  <c r="CL12" i="1"/>
  <c r="CK12" i="1"/>
  <c r="CC12" i="1"/>
  <c r="BR12" i="1"/>
  <c r="BL12" i="1"/>
  <c r="BD12" i="1"/>
  <c r="BC12" i="1"/>
  <c r="AZ12" i="1"/>
  <c r="AY12" i="1"/>
  <c r="AV12" i="1"/>
  <c r="AT12" i="1"/>
  <c r="AS12" i="1"/>
  <c r="AO12" i="1"/>
  <c r="AN12" i="1"/>
  <c r="AI12" i="1"/>
  <c r="EA11" i="1"/>
  <c r="DS11" i="1"/>
  <c r="DS22" i="1" s="1"/>
  <c r="DS23" i="1" s="1"/>
  <c r="DR11" i="1"/>
  <c r="DR22" i="1" s="1"/>
  <c r="DR23" i="1" s="1"/>
  <c r="DN11" i="1"/>
  <c r="DL11" i="1"/>
  <c r="DJ11" i="1"/>
  <c r="DI11" i="1"/>
  <c r="DH11" i="1"/>
  <c r="DG11" i="1"/>
  <c r="DF11" i="1"/>
  <c r="CR11" i="1"/>
  <c r="CQ11" i="1"/>
  <c r="CL11" i="1"/>
  <c r="CE11" i="1"/>
  <c r="CC11" i="1"/>
  <c r="CB11" i="1"/>
  <c r="CB22" i="1" s="1"/>
  <c r="BZ11" i="1"/>
  <c r="BR11" i="1"/>
  <c r="BR22" i="1" s="1"/>
  <c r="BL11" i="1"/>
  <c r="BD11" i="1"/>
  <c r="BC11" i="1"/>
  <c r="AZ11" i="1"/>
  <c r="AY11" i="1"/>
  <c r="AV11" i="1"/>
  <c r="AT11" i="1"/>
  <c r="AS11" i="1"/>
  <c r="AR11" i="1"/>
  <c r="AR22" i="1" s="1"/>
  <c r="AO11" i="1"/>
  <c r="AN11" i="1"/>
  <c r="AL11" i="1"/>
  <c r="AL22" i="1" s="1"/>
  <c r="AL23" i="1" s="1"/>
  <c r="AI11" i="1"/>
  <c r="DG22" i="1" l="1"/>
  <c r="DL22" i="1"/>
  <c r="CN22" i="1"/>
  <c r="AV22" i="1"/>
  <c r="AV23" i="1" s="1"/>
  <c r="AV24" i="1" s="1"/>
  <c r="BD22" i="1"/>
  <c r="XFC12" i="1"/>
  <c r="AC22" i="1"/>
  <c r="DI22" i="1"/>
  <c r="DI23" i="1" s="1"/>
  <c r="AI22" i="1"/>
  <c r="AI23" i="1" s="1"/>
  <c r="AI24" i="1" s="1"/>
  <c r="AY22" i="1"/>
  <c r="AY23" i="1" s="1"/>
  <c r="AY24" i="1" s="1"/>
  <c r="CC22" i="1"/>
  <c r="CC23" i="1" s="1"/>
  <c r="CR22" i="1"/>
  <c r="CR23" i="1" s="1"/>
  <c r="XFC14" i="1"/>
  <c r="CB23" i="1"/>
  <c r="CE22" i="1"/>
  <c r="CE23" i="1" s="1"/>
  <c r="CE24" i="1" s="1"/>
  <c r="DF22" i="1"/>
  <c r="DF23" i="1" s="1"/>
  <c r="DJ22" i="1"/>
  <c r="DJ23" i="1" s="1"/>
  <c r="DJ24" i="1" s="1"/>
  <c r="AO22" i="1"/>
  <c r="AO23" i="1" s="1"/>
  <c r="BL22" i="1"/>
  <c r="DH22" i="1"/>
  <c r="DH23" i="1" s="1"/>
  <c r="XFC17" i="1"/>
  <c r="CQ22" i="1"/>
  <c r="CQ23" i="1" s="1"/>
  <c r="AN22" i="1"/>
  <c r="AT22" i="1"/>
  <c r="AT23" i="1" s="1"/>
  <c r="BC22" i="1"/>
  <c r="BC23" i="1" s="1"/>
  <c r="BZ22" i="1"/>
  <c r="BZ23" i="1" s="1"/>
  <c r="BZ24" i="1" s="1"/>
  <c r="CL22" i="1"/>
  <c r="CL23" i="1" s="1"/>
  <c r="EA22" i="1"/>
  <c r="EA23" i="1" s="1"/>
  <c r="DU22" i="1"/>
  <c r="XFC15" i="1"/>
  <c r="XFC16" i="1"/>
  <c r="BL23" i="1"/>
  <c r="BL24" i="1" s="1"/>
  <c r="CK23" i="1"/>
  <c r="CK24" i="1" s="1"/>
  <c r="DN22" i="1"/>
  <c r="DN23" i="1" s="1"/>
  <c r="DN24" i="1" s="1"/>
  <c r="AZ22" i="1"/>
  <c r="AS22" i="1"/>
  <c r="AS23" i="1" s="1"/>
  <c r="AS24" i="1" s="1"/>
  <c r="XFC11" i="1"/>
  <c r="AH22" i="1"/>
  <c r="AH23" i="1" s="1"/>
  <c r="AQ24" i="1"/>
  <c r="L24" i="1"/>
  <c r="DP23" i="1"/>
  <c r="DP24" i="1" s="1"/>
  <c r="BD23" i="1"/>
  <c r="BD24" i="1" s="1"/>
  <c r="V23" i="1"/>
  <c r="V24" i="1" s="1"/>
  <c r="DW24" i="1"/>
  <c r="DR24" i="1"/>
  <c r="CB24" i="1"/>
  <c r="AK24" i="1"/>
  <c r="AE24" i="1"/>
  <c r="Z24" i="1"/>
  <c r="T24" i="1"/>
  <c r="N24" i="1"/>
  <c r="I24" i="1"/>
  <c r="DT23" i="1"/>
  <c r="DT24" i="1" s="1"/>
  <c r="CM23" i="1"/>
  <c r="CM24" i="1" s="1"/>
  <c r="BR23" i="1"/>
  <c r="BR24" i="1" s="1"/>
  <c r="AM23" i="1"/>
  <c r="AM24" i="1" s="1"/>
  <c r="AC23" i="1"/>
  <c r="AC24" i="1" s="1"/>
  <c r="Q23" i="1"/>
  <c r="Q24" i="1" s="1"/>
  <c r="EA24" i="1"/>
  <c r="DS24" i="1"/>
  <c r="DO24" i="1"/>
  <c r="CR24" i="1"/>
  <c r="CL24" i="1"/>
  <c r="BN24" i="1"/>
  <c r="AP24" i="1"/>
  <c r="AL24" i="1"/>
  <c r="AG24" i="1"/>
  <c r="AA24" i="1"/>
  <c r="U24" i="1"/>
  <c r="P24" i="1"/>
  <c r="J24" i="1"/>
  <c r="DU23" i="1"/>
  <c r="DU24" i="1" s="1"/>
  <c r="DQ23" i="1"/>
  <c r="DQ24" i="1" s="1"/>
  <c r="DL23" i="1"/>
  <c r="DL24" i="1" s="1"/>
  <c r="DG23" i="1"/>
  <c r="DG24" i="1" s="1"/>
  <c r="CN23" i="1"/>
  <c r="CN24" i="1" s="1"/>
  <c r="CJ23" i="1"/>
  <c r="CJ24" i="1" s="1"/>
  <c r="BE23" i="1"/>
  <c r="BE24" i="1" s="1"/>
  <c r="AR23" i="1"/>
  <c r="AR24" i="1" s="1"/>
  <c r="AN23" i="1"/>
  <c r="AN24" i="1" s="1"/>
  <c r="AD23" i="1"/>
  <c r="AD24" i="1" s="1"/>
  <c r="W23" i="1"/>
  <c r="W24" i="1" s="1"/>
  <c r="R23" i="1"/>
  <c r="R24" i="1" s="1"/>
  <c r="M23" i="1"/>
  <c r="M24" i="1" s="1"/>
  <c r="H23" i="1"/>
  <c r="H24" i="1" s="1"/>
  <c r="E24" i="1"/>
  <c r="AT24" i="1" l="1"/>
  <c r="DI24" i="1"/>
  <c r="DH24" i="1"/>
  <c r="DF24" i="1"/>
  <c r="BC24" i="1"/>
  <c r="CC24" i="1"/>
  <c r="XFC22" i="1"/>
  <c r="XFC23" i="1" s="1"/>
  <c r="XFC24" i="1" s="1"/>
  <c r="AO24" i="1"/>
  <c r="AH24" i="1"/>
  <c r="CQ24" i="1"/>
  <c r="AZ23" i="1"/>
  <c r="AZ24" i="1" s="1"/>
</calcChain>
</file>

<file path=xl/sharedStrings.xml><?xml version="1.0" encoding="utf-8"?>
<sst xmlns="http://schemas.openxmlformats.org/spreadsheetml/2006/main" count="327" uniqueCount="304">
  <si>
    <r>
      <t>2)</t>
    </r>
    <r>
      <rPr>
        <sz val="10"/>
        <rFont val="Arial"/>
        <family val="2"/>
        <charset val="238"/>
      </rPr>
      <t xml:space="preserve"> Niepotrzebne skreślić</t>
    </r>
  </si>
  <si>
    <r>
      <t>1)</t>
    </r>
    <r>
      <rPr>
        <sz val="10"/>
        <rFont val="Arial"/>
        <family val="2"/>
        <charset val="238"/>
      </rPr>
      <t xml:space="preserve"> Podać na dole kolumny wyliczoną wartość indeksu</t>
    </r>
  </si>
  <si>
    <t>&lt;0,005</t>
  </si>
  <si>
    <t>&lt;0,0005</t>
  </si>
  <si>
    <t>&lt;0,001</t>
  </si>
  <si>
    <t>15-10-2013</t>
  </si>
  <si>
    <t>04-09-2013</t>
  </si>
  <si>
    <t>31-07-2013</t>
  </si>
  <si>
    <t>&lt;0,0002</t>
  </si>
  <si>
    <t>08-07-2013</t>
  </si>
  <si>
    <t>18-04-2013</t>
  </si>
  <si>
    <t>16-04-2013</t>
  </si>
  <si>
    <t>08-01-2013</t>
  </si>
  <si>
    <t>-</t>
  </si>
  <si>
    <t>5.3</t>
  </si>
  <si>
    <t>5.2</t>
  </si>
  <si>
    <t>5.1</t>
  </si>
  <si>
    <t>4.3.6</t>
  </si>
  <si>
    <t>4.3.2</t>
  </si>
  <si>
    <t>4.3.1</t>
  </si>
  <si>
    <t>4.2.8</t>
  </si>
  <si>
    <t>4.2.7</t>
  </si>
  <si>
    <t>4.2.6b</t>
  </si>
  <si>
    <t>4.2.6a</t>
  </si>
  <si>
    <t>4.2.5</t>
  </si>
  <si>
    <t>4.2.4</t>
  </si>
  <si>
    <t>4.2.3</t>
  </si>
  <si>
    <t>4.2.2</t>
  </si>
  <si>
    <t>4.2.1</t>
  </si>
  <si>
    <t>4.1.45</t>
  </si>
  <si>
    <t>4.1.44</t>
  </si>
  <si>
    <t>4.1.43</t>
  </si>
  <si>
    <t>4.1.42</t>
  </si>
  <si>
    <t>4.1.41</t>
  </si>
  <si>
    <t>4.1.40</t>
  </si>
  <si>
    <t>4.1.39</t>
  </si>
  <si>
    <t>4.1.38</t>
  </si>
  <si>
    <t>4.1.37</t>
  </si>
  <si>
    <t>4.1.36</t>
  </si>
  <si>
    <t>4.1.35</t>
  </si>
  <si>
    <t>4.1.34</t>
  </si>
  <si>
    <t>4.1.33</t>
  </si>
  <si>
    <t>4.1.32</t>
  </si>
  <si>
    <t>4.1.31</t>
  </si>
  <si>
    <t>4.1.30</t>
  </si>
  <si>
    <t>4.1.29</t>
  </si>
  <si>
    <t>4.1.28e</t>
  </si>
  <si>
    <t>4.1.28d</t>
  </si>
  <si>
    <t>4.1.28c</t>
  </si>
  <si>
    <t>4.1.28b</t>
  </si>
  <si>
    <t>4.1.28a</t>
  </si>
  <si>
    <t>4.1.27</t>
  </si>
  <si>
    <t>4.1.26</t>
  </si>
  <si>
    <t>4.1.25</t>
  </si>
  <si>
    <t>4.1.24</t>
  </si>
  <si>
    <t>4.1.23</t>
  </si>
  <si>
    <t>4.1.22</t>
  </si>
  <si>
    <t>4.1.21</t>
  </si>
  <si>
    <t>4.1.20</t>
  </si>
  <si>
    <t>4.1.19</t>
  </si>
  <si>
    <t>4.1.18</t>
  </si>
  <si>
    <t>4.1.17</t>
  </si>
  <si>
    <t>4.1.16</t>
  </si>
  <si>
    <t>4.1.15</t>
  </si>
  <si>
    <t>4.1.14</t>
  </si>
  <si>
    <t>4.1.13</t>
  </si>
  <si>
    <t>4.1.12</t>
  </si>
  <si>
    <t>4.1.11</t>
  </si>
  <si>
    <t>4.1.10</t>
  </si>
  <si>
    <t>4.1.9</t>
  </si>
  <si>
    <t>4.1.8</t>
  </si>
  <si>
    <t>4.1.7</t>
  </si>
  <si>
    <t>4.1.6</t>
  </si>
  <si>
    <t>4.1.5</t>
  </si>
  <si>
    <t>4.1.4</t>
  </si>
  <si>
    <t>4.1.3</t>
  </si>
  <si>
    <t>4.1.2</t>
  </si>
  <si>
    <t>4.1.1</t>
  </si>
  <si>
    <t>3.6.24</t>
  </si>
  <si>
    <t>3.6.23</t>
  </si>
  <si>
    <t>3.6.22</t>
  </si>
  <si>
    <t>3.6.21</t>
  </si>
  <si>
    <t>3.6.20</t>
  </si>
  <si>
    <t>3.6.19</t>
  </si>
  <si>
    <t>3.6.18</t>
  </si>
  <si>
    <t>3.6.17</t>
  </si>
  <si>
    <t>3.6.16</t>
  </si>
  <si>
    <t>3.6.15</t>
  </si>
  <si>
    <t>3.6.14</t>
  </si>
  <si>
    <t>3.6.13</t>
  </si>
  <si>
    <t>3.6.12</t>
  </si>
  <si>
    <t>3.6.11</t>
  </si>
  <si>
    <t>3.6.10</t>
  </si>
  <si>
    <t>3.6.9</t>
  </si>
  <si>
    <t>3.6.8</t>
  </si>
  <si>
    <t>3.6.7</t>
  </si>
  <si>
    <t>3.6.6</t>
  </si>
  <si>
    <t>3.6.5</t>
  </si>
  <si>
    <t>3.6.4</t>
  </si>
  <si>
    <t>3.6.3</t>
  </si>
  <si>
    <t>3.6.2</t>
  </si>
  <si>
    <t>3.6.1</t>
  </si>
  <si>
    <t>3.5.8</t>
  </si>
  <si>
    <t>3.5.7</t>
  </si>
  <si>
    <t>3.5.6</t>
  </si>
  <si>
    <t>3.5.5</t>
  </si>
  <si>
    <t>3.5.4</t>
  </si>
  <si>
    <t>3.5.3</t>
  </si>
  <si>
    <t>3.5.2</t>
  </si>
  <si>
    <t>3.5.1</t>
  </si>
  <si>
    <t>3.4.2</t>
  </si>
  <si>
    <t>3.4.1</t>
  </si>
  <si>
    <t>3.3.8</t>
  </si>
  <si>
    <t>3.3.7</t>
  </si>
  <si>
    <t>3.3.6</t>
  </si>
  <si>
    <t>3.3.5</t>
  </si>
  <si>
    <t>3.3.4</t>
  </si>
  <si>
    <t>3.3.3</t>
  </si>
  <si>
    <t>3.3.2</t>
  </si>
  <si>
    <t>3.3.1</t>
  </si>
  <si>
    <t>3.2.6</t>
  </si>
  <si>
    <t>3.2.5</t>
  </si>
  <si>
    <t>3.2.4</t>
  </si>
  <si>
    <t>3.2.3</t>
  </si>
  <si>
    <t>3.2.2</t>
  </si>
  <si>
    <t>3.2.1</t>
  </si>
  <si>
    <t>3.1.5</t>
  </si>
  <si>
    <t>3.1.4</t>
  </si>
  <si>
    <t>3.1.3</t>
  </si>
  <si>
    <t>3.1.2</t>
  </si>
  <si>
    <t>3.1.1</t>
  </si>
  <si>
    <t>1.5</t>
  </si>
  <si>
    <t>1.3</t>
  </si>
  <si>
    <t>1.2</t>
  </si>
  <si>
    <t>1.1.6</t>
  </si>
  <si>
    <t>1.1.5</t>
  </si>
  <si>
    <t>1.1</t>
  </si>
  <si>
    <t>Numer wskaźnika</t>
  </si>
  <si>
    <t>WWA - suma (µg/l)</t>
  </si>
  <si>
    <t>Sód (mg Na/l)</t>
  </si>
  <si>
    <t>Rozpuszczony węgiel organiczny (mg C/l)</t>
  </si>
  <si>
    <t>Potas (mg K/l)</t>
  </si>
  <si>
    <t>Pestycydy og. (mg/l)</t>
  </si>
  <si>
    <r>
      <t>Fosforany P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  <r>
      <rPr>
        <vertAlign val="sub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(mg/l)</t>
    </r>
  </si>
  <si>
    <t>Cynk ogólny niesączony (mg Zn/l)</t>
  </si>
  <si>
    <r>
      <t>Azotyny (mg 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</si>
  <si>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Azotany (mg 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</si>
  <si>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Amoniak niejonowy mg NNH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 (mg/l)</t>
    </r>
  </si>
  <si>
    <r>
      <t>Amoniak całkowity (mg 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</si>
  <si>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Paciorkowce kałowe - enterokoi (liczba lub NPL)</t>
  </si>
  <si>
    <t>Bakterie grupy Coli typu kałowego - NPL (w 100 ml wody)</t>
  </si>
  <si>
    <t>Bakterie grupy Coli NPL (w 100 ml wody)</t>
  </si>
  <si>
    <t>Substancje powierzchniowo czynnie anionowe (mg/l)</t>
  </si>
  <si>
    <t>Mangan (mg Mn/l)</t>
  </si>
  <si>
    <t>Żelazo rozpuszczone (mg Fe/l)</t>
  </si>
  <si>
    <t>Tetrachloroetylen (µg/l)</t>
  </si>
  <si>
    <t>Trichloroetylen (µg/l)</t>
  </si>
  <si>
    <t>DDT całkowity (µg/l)</t>
  </si>
  <si>
    <t>DDT - izomer para-para (µg/l)</t>
  </si>
  <si>
    <t>Izodryna (µg/l)</t>
  </si>
  <si>
    <t>Endryna (µg/l)</t>
  </si>
  <si>
    <t>Dieldryna (µg/l)</t>
  </si>
  <si>
    <t>Aldryna (µg/l)</t>
  </si>
  <si>
    <t>Tetrachlorometan (µg/l)</t>
  </si>
  <si>
    <t>Terbutryna</t>
  </si>
  <si>
    <t>Heptachlor</t>
  </si>
  <si>
    <t>Heksabromocyklododekan</t>
  </si>
  <si>
    <t>Dichlorfos</t>
  </si>
  <si>
    <t>Cypermetryna</t>
  </si>
  <si>
    <t>Cybutryna</t>
  </si>
  <si>
    <t>Bifenoks</t>
  </si>
  <si>
    <t>Aklonifen</t>
  </si>
  <si>
    <t>Dioksyny</t>
  </si>
  <si>
    <t>Chinoksyfen</t>
  </si>
  <si>
    <t>Kwas perfluorooktanosulfonowy (PFOS)</t>
  </si>
  <si>
    <t>Dikofol</t>
  </si>
  <si>
    <t>Trifluralina (µg/l)</t>
  </si>
  <si>
    <t>Trichlorometan (chloroform) (µg/l)</t>
  </si>
  <si>
    <t>Trichlorobenzeny (TCB) (µg/l)</t>
  </si>
  <si>
    <t>Związki tributylocyny (µg/l)</t>
  </si>
  <si>
    <t>Symazyna (µg/l)</t>
  </si>
  <si>
    <t>Indeno(1,2,3-cd)piren (µg/l)</t>
  </si>
  <si>
    <t>Benzo(g,h,i)perylen (µg/l)</t>
  </si>
  <si>
    <t>Benzo(k)fluoranten (µg/l)</t>
  </si>
  <si>
    <t>Benzo(b)fluoranten (µg/l)</t>
  </si>
  <si>
    <t>Benzo(a)piren (µg/l)</t>
  </si>
  <si>
    <t>Pentachlorofenol (PCP) (µg/l)</t>
  </si>
  <si>
    <t>Pentachlorobenzen (µg/l)</t>
  </si>
  <si>
    <t>Oktylofenole (µg/l)</t>
  </si>
  <si>
    <t>Nonylofenole (µg/l)</t>
  </si>
  <si>
    <t>Nikiel i jego związki (µg/l)</t>
  </si>
  <si>
    <t>Naftalen (µg/l)</t>
  </si>
  <si>
    <t>Rtęć i jej związki (µg/l)</t>
  </si>
  <si>
    <t>Ołów i jego związki (µg/l)</t>
  </si>
  <si>
    <t>Izoproturon (µg/l)</t>
  </si>
  <si>
    <t>Heksachlorocykloheksan (HCH) (µg/l)</t>
  </si>
  <si>
    <t>Heksachlorobutadien (HCBD) (µg/l)</t>
  </si>
  <si>
    <t>Heksachlorobenzen (HCB) (µg/l)</t>
  </si>
  <si>
    <t>Fluoranten (µg/l)</t>
  </si>
  <si>
    <t>Endosulfan (µg/l)</t>
  </si>
  <si>
    <t>Diuron (µg/l)</t>
  </si>
  <si>
    <t>Di (2-etyloheksyl) ftalan (DEHP) (µg/l)</t>
  </si>
  <si>
    <t>Dichlorometan (µg/l)</t>
  </si>
  <si>
    <t>1,2-dichloroetan (EDC) (µg/l)</t>
  </si>
  <si>
    <t>Chlorpyrifos (µg/l)</t>
  </si>
  <si>
    <t>Chlorfenwinfos (µg/l)</t>
  </si>
  <si>
    <r>
      <t>C</t>
    </r>
    <r>
      <rPr>
        <vertAlign val="subscript"/>
        <sz val="8"/>
        <rFont val="Arial"/>
        <family val="2"/>
        <charset val="238"/>
      </rPr>
      <t>10-13</t>
    </r>
    <r>
      <rPr>
        <sz val="8"/>
        <rFont val="Arial"/>
        <family val="2"/>
        <charset val="238"/>
      </rPr>
      <t xml:space="preserve"> -chloroalkany (µg/l)</t>
    </r>
  </si>
  <si>
    <t>Kadm i jego związki (µg/l)</t>
  </si>
  <si>
    <t>Difenyloetery bromowane (µg/l)</t>
  </si>
  <si>
    <t>Benzen (µg/l)</t>
  </si>
  <si>
    <t>Atrazyna (µg/l)</t>
  </si>
  <si>
    <t>Antracen (µg/l)</t>
  </si>
  <si>
    <t>Alachlor (µg/l)</t>
  </si>
  <si>
    <t>Cyna (mg Sn/l)</t>
  </si>
  <si>
    <t>Kobalt (mg Co/l)</t>
  </si>
  <si>
    <t>Beryl (mg Be/l)</t>
  </si>
  <si>
    <t>Fluorki (mg F/l)</t>
  </si>
  <si>
    <t>Antymon (mg Sb/l)</t>
  </si>
  <si>
    <t>Wanad (mg V/l)</t>
  </si>
  <si>
    <t>Tytan (mg Ti/l)</t>
  </si>
  <si>
    <t>Tal (mg Tl/l)</t>
  </si>
  <si>
    <t>Srebro (mg Ag/l)</t>
  </si>
  <si>
    <t>Selen (mg Se/l)</t>
  </si>
  <si>
    <t>Molibden (mg Mo/l)</t>
  </si>
  <si>
    <t>Cyjanki związane (mg Me (CNx/l)</t>
  </si>
  <si>
    <t>Cyjanki wolne (mg CN/l)</t>
  </si>
  <si>
    <t>Glin (mg Al/l)</t>
  </si>
  <si>
    <t>Węglowodory ropopochodne - indeks olejowy (mg/l)</t>
  </si>
  <si>
    <t>Fenole lotne (indeks fenolowy) (mg/l)</t>
  </si>
  <si>
    <t>Miedź (mg Cu/l)</t>
  </si>
  <si>
    <t>Cynk (mg Zn/l)</t>
  </si>
  <si>
    <t>Chrom ogólny (suma +Cr3 i +Cr6) (mg Cr/l)</t>
  </si>
  <si>
    <r>
      <t>Chrom sześciowartościowy (mg Cr</t>
    </r>
    <r>
      <rPr>
        <vertAlign val="superscript"/>
        <sz val="8"/>
        <rFont val="Arial"/>
        <family val="2"/>
        <charset val="238"/>
      </rPr>
      <t>+6</t>
    </r>
    <r>
      <rPr>
        <sz val="8"/>
        <rFont val="Arial"/>
        <family val="2"/>
        <charset val="238"/>
      </rPr>
      <t>/l)</t>
    </r>
  </si>
  <si>
    <t>Bor (mg B/l)</t>
  </si>
  <si>
    <t>Bar (mg Ba/l)</t>
  </si>
  <si>
    <t>Arsen (mg As/l)</t>
  </si>
  <si>
    <t>Aldehyd mrówkowy (mg/l)</t>
  </si>
  <si>
    <r>
      <t>Krzemionka (mg SiO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</si>
  <si>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Fosfor ogólny (mg P/l)</t>
  </si>
  <si>
    <r>
      <t>Fosforany  (mg PO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</si>
  <si>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Azot ogólny (mg N/l)</t>
  </si>
  <si>
    <r>
      <t>Azot azotynowy (mg N-NO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</si>
  <si>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 azotanowy (mg N-NO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</si>
  <si>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Azot Kjeldahla (mg N/l)</t>
  </si>
  <si>
    <r>
      <t>Azot amonowy (mg N-NH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</si>
  <si>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r>
      <t>Zasadowość ogółna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</si>
  <si>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Odczyn pH</t>
  </si>
  <si>
    <r>
      <t>Twardość ogólna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</si>
  <si>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Magnez (mg Mg/l)</t>
  </si>
  <si>
    <t>Wapń (mg Ca/l)</t>
  </si>
  <si>
    <t>Chlorki (mg Cl/l)</t>
  </si>
  <si>
    <r>
      <t>Siarczany (mg SO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</si>
  <si>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Substancje rozpuszczone (mg/l)</t>
  </si>
  <si>
    <r>
      <t>Przewodność w 20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 (uS/cm)</t>
    </r>
  </si>
  <si>
    <t>Zasolenie</t>
  </si>
  <si>
    <r>
      <t>ChZT-Cr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</si>
  <si>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Nasycenie wód tlenem (%)</t>
  </si>
  <si>
    <t>OWO (mg C/l)</t>
  </si>
  <si>
    <r>
      <t>ChZT-Mn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</si>
  <si>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BZT5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</si>
  <si>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Tlen rozpuszczony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</si>
  <si>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Zawiesina ogólna (mg/l)</t>
  </si>
  <si>
    <t>Przezroczystość</t>
  </si>
  <si>
    <t>Barwa (mg/l Pt)</t>
  </si>
  <si>
    <t>Zapach</t>
  </si>
  <si>
    <r>
      <t>Temperatura (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C)</t>
    </r>
  </si>
  <si>
    <r>
      <t xml:space="preserve">Makrobezkręgowce bentosowe (MMI / </t>
    </r>
    <r>
      <rPr>
        <strike/>
        <sz val="8"/>
        <rFont val="Arial"/>
        <family val="2"/>
        <charset val="238"/>
      </rPr>
      <t>MZB</t>
    </r>
    <r>
      <rPr>
        <sz val="8"/>
        <rFont val="Arial"/>
        <family val="2"/>
        <charset val="238"/>
      </rPr>
      <t xml:space="preserve">) </t>
    </r>
    <r>
      <rPr>
        <vertAlign val="superscript"/>
        <sz val="8"/>
        <rFont val="Arial"/>
        <family val="2"/>
        <charset val="238"/>
      </rPr>
      <t>2)</t>
    </r>
  </si>
  <si>
    <t>Makrofity (makrofitowy indeks rzeczny MIR)</t>
  </si>
  <si>
    <t>Fitobentos (wskaźnik okrzemkowy IO)</t>
  </si>
  <si>
    <t>Feofityna</t>
  </si>
  <si>
    <t>Chlorofil „a” (µg/l)</t>
  </si>
  <si>
    <r>
      <t xml:space="preserve">Fitoplankton (IFPL) </t>
    </r>
    <r>
      <rPr>
        <vertAlign val="superscript"/>
        <sz val="8"/>
        <rFont val="Arial"/>
        <family val="2"/>
        <charset val="238"/>
      </rPr>
      <t>1)</t>
    </r>
  </si>
  <si>
    <t>6.</t>
  </si>
  <si>
    <t>5. Wskaźniki mikrobiologiczne</t>
  </si>
  <si>
    <t>4.4 Grupa wskaźników charakteryzujących występowanie innych substancji chemicznych</t>
  </si>
  <si>
    <t>4.2 Inne substancje zanieczyszczające (według KOM 2006/0129 COD)</t>
  </si>
  <si>
    <t>4.1 Substancje priorytetowe</t>
  </si>
  <si>
    <t>4.3 Specyficzne zanieczyszczenia syntetyczne i niesyntetyczne (numeracja wskaźników wg projektu rozporządzenia)</t>
  </si>
  <si>
    <t>3.5 Substancje biogenne</t>
  </si>
  <si>
    <t>3.4 Zakwaszenie</t>
  </si>
  <si>
    <t>3.3 Zasolenie</t>
  </si>
  <si>
    <t>3.2 Warunki tlenowe i zanieczyszczenia organiczne</t>
  </si>
  <si>
    <t>3.1 Stan fizyczny</t>
  </si>
  <si>
    <t>1. Elementy biologiczne</t>
  </si>
  <si>
    <t>km</t>
  </si>
  <si>
    <t>Kamienna od źródła do Kamieńczyka</t>
  </si>
  <si>
    <t>Nazwa JCWP na której ppk jest zlokalizowany</t>
  </si>
  <si>
    <t>PLRW600031622</t>
  </si>
  <si>
    <t>Kod JCWP na której ppk jest zlokalizowany</t>
  </si>
  <si>
    <t>PL02S1401_3130</t>
  </si>
  <si>
    <t>kod ppk</t>
  </si>
  <si>
    <t>Kamienna - w m. Szklarska Poręba Górna</t>
  </si>
  <si>
    <t>Nazwa ppk</t>
  </si>
  <si>
    <t>&lt;0,015</t>
  </si>
  <si>
    <t>&lt;0,025</t>
  </si>
  <si>
    <t>&lt;0,0025</t>
  </si>
  <si>
    <t>&lt;0,00025</t>
  </si>
  <si>
    <t>&lt;2,15</t>
  </si>
  <si>
    <t>&lt;1,5</t>
  </si>
  <si>
    <t>&lt;0,375</t>
  </si>
  <si>
    <t>&lt;1,8</t>
  </si>
  <si>
    <t>Średnia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</si>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</sst>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/yyyy;@"/>
    <numFmt numFmtId="166" formatCode="0.000"/>
    <numFmt numFmtId="167" formatCode="0.0000"/>
  </numFmts>
  <fonts count="11" x14ac:knownFonts="1">
    <font>
      <sz val="10"/>
      <name val="Arial"/>
      <charset val="238"/>
    </font>
    <font>
      <sz val="12"/>
      <name val="Arial Narrow"/>
      <family val="2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8"/>
      <name val="Arial"/>
      <family val="2"/>
      <charset val="238"/>
    </font>
    <font>
      <vertAlign val="subscript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trike/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0" fontId="9" fillId="0" borderId="0" xfId="0" applyFont="1"/>
    <xf numFmtId="166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textRotation="90" wrapText="1"/>
    </xf>
    <xf numFmtId="164" fontId="5" fillId="0" borderId="1" xfId="0" applyNumberFormat="1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164" fontId="5" fillId="0" borderId="1" xfId="0" applyNumberFormat="1" applyFont="1" applyBorder="1" applyAlignment="1">
      <alignment horizontal="center" vertical="center" textRotation="90" wrapText="1"/>
    </xf>
    <xf numFmtId="1" fontId="5" fillId="0" borderId="1" xfId="0" applyNumberFormat="1" applyFont="1" applyBorder="1" applyAlignment="1">
      <alignment horizontal="center" vertical="center" textRotation="90" wrapText="1"/>
    </xf>
    <xf numFmtId="166" fontId="5" fillId="0" borderId="1" xfId="0" applyNumberFormat="1" applyFont="1" applyBorder="1" applyAlignment="1">
      <alignment horizontal="center" vertical="center" textRotation="90" wrapText="1"/>
    </xf>
    <xf numFmtId="166" fontId="5" fillId="0" borderId="1" xfId="0" applyNumberFormat="1" applyFont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" xfId="1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vertical="top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5"/>
  <sheetViews>
    <sheetView tabSelected="1" workbookViewId="0">
      <selection activeCell="C39" sqref="C39"/>
    </sheetView>
  </sheetViews>
  <sheetFormatPr defaultRowHeight="12.75" x14ac:dyDescent="0.2"/>
  <cols>
    <col min="1" max="1" width="27.28515625" customWidth="1"/>
    <col min="2" max="135" width="9.140625" customWidth="1"/>
  </cols>
  <sheetData>
    <row r="1" spans="1:140 16383:16383" ht="14.25" x14ac:dyDescent="0.2">
      <c r="A1" s="18"/>
      <c r="B1" s="14"/>
      <c r="C1" s="14"/>
      <c r="D1" s="14"/>
      <c r="E1" s="14"/>
      <c r="F1" s="14"/>
      <c r="G1" s="14"/>
    </row>
    <row r="2" spans="1:140 16383:16383" x14ac:dyDescent="0.2">
      <c r="A2" s="13" t="s">
        <v>292</v>
      </c>
      <c r="B2" s="47" t="s">
        <v>291</v>
      </c>
      <c r="C2" s="14"/>
      <c r="D2" s="14"/>
      <c r="E2" s="14"/>
      <c r="F2" s="14"/>
      <c r="G2" s="14"/>
    </row>
    <row r="3" spans="1:140 16383:16383" x14ac:dyDescent="0.2">
      <c r="A3" s="13" t="s">
        <v>290</v>
      </c>
      <c r="B3" s="14" t="s">
        <v>289</v>
      </c>
      <c r="C3" s="14"/>
      <c r="D3" s="14"/>
      <c r="E3" s="14"/>
      <c r="F3" s="14"/>
      <c r="G3" s="14"/>
    </row>
    <row r="4" spans="1:140 16383:16383" x14ac:dyDescent="0.2">
      <c r="A4" s="13" t="s">
        <v>284</v>
      </c>
      <c r="B4" s="14">
        <v>21.3</v>
      </c>
      <c r="C4" s="14"/>
      <c r="D4" s="14"/>
      <c r="E4" s="14"/>
      <c r="F4" s="14"/>
      <c r="G4" s="14"/>
    </row>
    <row r="5" spans="1:140 16383:16383" ht="27" customHeight="1" x14ac:dyDescent="0.2">
      <c r="A5" s="17" t="s">
        <v>288</v>
      </c>
      <c r="B5" s="15" t="s">
        <v>287</v>
      </c>
      <c r="C5" s="14"/>
      <c r="D5" s="14"/>
      <c r="E5" s="14"/>
      <c r="F5" s="14"/>
      <c r="G5" s="14"/>
    </row>
    <row r="6" spans="1:140 16383:16383" ht="27.75" customHeight="1" x14ac:dyDescent="0.2">
      <c r="A6" s="16" t="s">
        <v>286</v>
      </c>
      <c r="B6" s="48" t="s">
        <v>285</v>
      </c>
      <c r="C6" s="14"/>
      <c r="D6" s="14"/>
      <c r="E6" s="14"/>
      <c r="F6" s="14"/>
      <c r="G6" s="14"/>
    </row>
    <row r="7" spans="1:140 16383:1638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EA7" s="1"/>
      <c r="EB7" s="1"/>
    </row>
    <row r="8" spans="1:140 16383:16383" ht="35.25" customHeight="1" x14ac:dyDescent="0.2">
      <c r="A8" s="40"/>
      <c r="B8" s="38" t="s">
        <v>283</v>
      </c>
      <c r="C8" s="38"/>
      <c r="D8" s="38"/>
      <c r="E8" s="38"/>
      <c r="F8" s="38"/>
      <c r="G8" s="38"/>
      <c r="H8" s="41" t="s">
        <v>282</v>
      </c>
      <c r="I8" s="41"/>
      <c r="J8" s="41"/>
      <c r="K8" s="41"/>
      <c r="L8" s="41"/>
      <c r="M8" s="38" t="s">
        <v>281</v>
      </c>
      <c r="N8" s="38"/>
      <c r="O8" s="38"/>
      <c r="P8" s="38"/>
      <c r="Q8" s="38"/>
      <c r="R8" s="38"/>
      <c r="S8" s="39" t="s">
        <v>280</v>
      </c>
      <c r="T8" s="39"/>
      <c r="U8" s="39"/>
      <c r="V8" s="39"/>
      <c r="W8" s="39"/>
      <c r="X8" s="39"/>
      <c r="Y8" s="39"/>
      <c r="Z8" s="39"/>
      <c r="AA8" s="41" t="s">
        <v>279</v>
      </c>
      <c r="AB8" s="40"/>
      <c r="AC8" s="39" t="s">
        <v>278</v>
      </c>
      <c r="AD8" s="39"/>
      <c r="AE8" s="39"/>
      <c r="AF8" s="39"/>
      <c r="AG8" s="39"/>
      <c r="AH8" s="39"/>
      <c r="AI8" s="39"/>
      <c r="AJ8" s="39"/>
      <c r="AK8" s="39" t="s">
        <v>277</v>
      </c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 t="s">
        <v>276</v>
      </c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 t="s">
        <v>275</v>
      </c>
      <c r="DG8" s="39"/>
      <c r="DH8" s="39"/>
      <c r="DI8" s="39"/>
      <c r="DJ8" s="39"/>
      <c r="DK8" s="39"/>
      <c r="DL8" s="39"/>
      <c r="DM8" s="39"/>
      <c r="DN8" s="39"/>
      <c r="DO8" s="38" t="s">
        <v>274</v>
      </c>
      <c r="DP8" s="38"/>
      <c r="DQ8" s="38"/>
      <c r="DR8" s="38" t="s">
        <v>273</v>
      </c>
      <c r="DS8" s="38"/>
      <c r="DT8" s="38"/>
      <c r="DU8" s="38" t="s">
        <v>272</v>
      </c>
      <c r="DV8" s="38"/>
      <c r="DW8" s="38"/>
      <c r="DX8" s="38"/>
      <c r="DY8" s="38"/>
      <c r="DZ8" s="38"/>
      <c r="EA8" s="38"/>
      <c r="EB8" s="38"/>
      <c r="EC8" s="38"/>
      <c r="ED8" s="38"/>
      <c r="EE8" s="38"/>
    </row>
    <row r="9" spans="1:140 16383:16383" ht="170.25" customHeight="1" x14ac:dyDescent="0.2">
      <c r="A9" s="40"/>
      <c r="B9" s="22" t="s">
        <v>271</v>
      </c>
      <c r="C9" s="22" t="s">
        <v>270</v>
      </c>
      <c r="D9" s="22" t="s">
        <v>269</v>
      </c>
      <c r="E9" s="22" t="s">
        <v>268</v>
      </c>
      <c r="F9" s="23" t="s">
        <v>267</v>
      </c>
      <c r="G9" s="24" t="s">
        <v>266</v>
      </c>
      <c r="H9" s="25" t="s">
        <v>265</v>
      </c>
      <c r="I9" s="25" t="s">
        <v>264</v>
      </c>
      <c r="J9" s="25" t="s">
        <v>263</v>
      </c>
      <c r="K9" s="25" t="s">
        <v>262</v>
      </c>
      <c r="L9" s="25" t="s">
        <v>261</v>
      </c>
      <c r="M9" s="25" t="s">
        <v>260</v>
      </c>
      <c r="N9" s="25" t="s">
        <v>259</v>
      </c>
      <c r="O9" s="25" t="s">
        <v>258</v>
      </c>
      <c r="P9" s="25" t="s">
        <v>257</v>
      </c>
      <c r="Q9" s="25" t="s">
        <v>256</v>
      </c>
      <c r="R9" s="25" t="s">
        <v>255</v>
      </c>
      <c r="S9" s="26" t="s">
        <v>254</v>
      </c>
      <c r="T9" s="26" t="s">
        <v>253</v>
      </c>
      <c r="U9" s="26" t="s">
        <v>252</v>
      </c>
      <c r="V9" s="25" t="s">
        <v>251</v>
      </c>
      <c r="W9" s="25" t="s">
        <v>250</v>
      </c>
      <c r="X9" s="25" t="s">
        <v>249</v>
      </c>
      <c r="Y9" s="25" t="s">
        <v>248</v>
      </c>
      <c r="Z9" s="25" t="s">
        <v>247</v>
      </c>
      <c r="AA9" s="25" t="s">
        <v>246</v>
      </c>
      <c r="AB9" s="25" t="s">
        <v>245</v>
      </c>
      <c r="AC9" s="22" t="s">
        <v>244</v>
      </c>
      <c r="AD9" s="22" t="s">
        <v>243</v>
      </c>
      <c r="AE9" s="22" t="s">
        <v>242</v>
      </c>
      <c r="AF9" s="22" t="s">
        <v>241</v>
      </c>
      <c r="AG9" s="22" t="s">
        <v>240</v>
      </c>
      <c r="AH9" s="22" t="s">
        <v>239</v>
      </c>
      <c r="AI9" s="27" t="s">
        <v>238</v>
      </c>
      <c r="AJ9" s="27" t="s">
        <v>237</v>
      </c>
      <c r="AK9" s="27" t="s">
        <v>236</v>
      </c>
      <c r="AL9" s="28" t="s">
        <v>235</v>
      </c>
      <c r="AM9" s="28" t="s">
        <v>234</v>
      </c>
      <c r="AN9" s="28" t="s">
        <v>233</v>
      </c>
      <c r="AO9" s="27" t="s">
        <v>232</v>
      </c>
      <c r="AP9" s="27" t="s">
        <v>231</v>
      </c>
      <c r="AQ9" s="28" t="s">
        <v>230</v>
      </c>
      <c r="AR9" s="28" t="s">
        <v>229</v>
      </c>
      <c r="AS9" s="27" t="s">
        <v>228</v>
      </c>
      <c r="AT9" s="27" t="s">
        <v>227</v>
      </c>
      <c r="AU9" s="28" t="s">
        <v>226</v>
      </c>
      <c r="AV9" s="28" t="s">
        <v>225</v>
      </c>
      <c r="AW9" s="28" t="s">
        <v>224</v>
      </c>
      <c r="AX9" s="28" t="s">
        <v>223</v>
      </c>
      <c r="AY9" s="28" t="s">
        <v>222</v>
      </c>
      <c r="AZ9" s="28" t="s">
        <v>221</v>
      </c>
      <c r="BA9" s="28" t="s">
        <v>220</v>
      </c>
      <c r="BB9" s="28" t="s">
        <v>219</v>
      </c>
      <c r="BC9" s="28" t="s">
        <v>218</v>
      </c>
      <c r="BD9" s="28" t="s">
        <v>217</v>
      </c>
      <c r="BE9" s="28" t="s">
        <v>216</v>
      </c>
      <c r="BF9" s="28" t="s">
        <v>215</v>
      </c>
      <c r="BG9" s="28" t="s">
        <v>214</v>
      </c>
      <c r="BH9" s="28" t="s">
        <v>213</v>
      </c>
      <c r="BI9" s="28" t="s">
        <v>212</v>
      </c>
      <c r="BJ9" s="28" t="s">
        <v>211</v>
      </c>
      <c r="BK9" s="28" t="s">
        <v>210</v>
      </c>
      <c r="BL9" s="28" t="s">
        <v>209</v>
      </c>
      <c r="BM9" s="27" t="s">
        <v>208</v>
      </c>
      <c r="BN9" s="28" t="s">
        <v>207</v>
      </c>
      <c r="BO9" s="28" t="s">
        <v>206</v>
      </c>
      <c r="BP9" s="28" t="s">
        <v>205</v>
      </c>
      <c r="BQ9" s="28" t="s">
        <v>204</v>
      </c>
      <c r="BR9" s="28" t="s">
        <v>203</v>
      </c>
      <c r="BS9" s="28" t="s">
        <v>202</v>
      </c>
      <c r="BT9" s="27" t="s">
        <v>201</v>
      </c>
      <c r="BU9" s="28" t="s">
        <v>200</v>
      </c>
      <c r="BV9" s="28" t="s">
        <v>199</v>
      </c>
      <c r="BW9" s="28" t="s">
        <v>198</v>
      </c>
      <c r="BX9" s="27" t="s">
        <v>197</v>
      </c>
      <c r="BY9" s="27" t="s">
        <v>196</v>
      </c>
      <c r="BZ9" s="27" t="s">
        <v>195</v>
      </c>
      <c r="CA9" s="28" t="s">
        <v>194</v>
      </c>
      <c r="CB9" s="28" t="s">
        <v>193</v>
      </c>
      <c r="CC9" s="28" t="s">
        <v>192</v>
      </c>
      <c r="CD9" s="28" t="s">
        <v>191</v>
      </c>
      <c r="CE9" s="28" t="s">
        <v>190</v>
      </c>
      <c r="CF9" s="28" t="s">
        <v>189</v>
      </c>
      <c r="CG9" s="28" t="s">
        <v>188</v>
      </c>
      <c r="CH9" s="28" t="s">
        <v>187</v>
      </c>
      <c r="CI9" s="27" t="s">
        <v>186</v>
      </c>
      <c r="CJ9" s="27" t="s">
        <v>185</v>
      </c>
      <c r="CK9" s="27" t="s">
        <v>184</v>
      </c>
      <c r="CL9" s="27" t="s">
        <v>183</v>
      </c>
      <c r="CM9" s="27" t="s">
        <v>182</v>
      </c>
      <c r="CN9" s="27" t="s">
        <v>181</v>
      </c>
      <c r="CO9" s="27" t="s">
        <v>180</v>
      </c>
      <c r="CP9" s="27" t="s">
        <v>179</v>
      </c>
      <c r="CQ9" s="27" t="s">
        <v>178</v>
      </c>
      <c r="CR9" s="27" t="s">
        <v>177</v>
      </c>
      <c r="CS9" s="28" t="s">
        <v>176</v>
      </c>
      <c r="CT9" s="27" t="s">
        <v>175</v>
      </c>
      <c r="CU9" s="27" t="s">
        <v>174</v>
      </c>
      <c r="CV9" s="27" t="s">
        <v>173</v>
      </c>
      <c r="CW9" s="27" t="s">
        <v>172</v>
      </c>
      <c r="CX9" s="27" t="s">
        <v>171</v>
      </c>
      <c r="CY9" s="27" t="s">
        <v>170</v>
      </c>
      <c r="CZ9" s="27" t="s">
        <v>169</v>
      </c>
      <c r="DA9" s="27" t="s">
        <v>168</v>
      </c>
      <c r="DB9" s="27" t="s">
        <v>167</v>
      </c>
      <c r="DC9" s="27" t="s">
        <v>166</v>
      </c>
      <c r="DD9" s="27" t="s">
        <v>165</v>
      </c>
      <c r="DE9" s="28" t="s">
        <v>164</v>
      </c>
      <c r="DF9" s="28" t="s">
        <v>163</v>
      </c>
      <c r="DG9" s="28" t="s">
        <v>162</v>
      </c>
      <c r="DH9" s="28" t="s">
        <v>161</v>
      </c>
      <c r="DI9" s="28" t="s">
        <v>160</v>
      </c>
      <c r="DJ9" s="28" t="s">
        <v>159</v>
      </c>
      <c r="DK9" s="28" t="s">
        <v>158</v>
      </c>
      <c r="DL9" s="28" t="s">
        <v>157</v>
      </c>
      <c r="DM9" s="28" t="s">
        <v>156</v>
      </c>
      <c r="DN9" s="28" t="s">
        <v>155</v>
      </c>
      <c r="DO9" s="28" t="s">
        <v>154</v>
      </c>
      <c r="DP9" s="28" t="s">
        <v>153</v>
      </c>
      <c r="DQ9" s="27" t="s">
        <v>152</v>
      </c>
      <c r="DR9" s="24" t="s">
        <v>151</v>
      </c>
      <c r="DS9" s="24" t="s">
        <v>150</v>
      </c>
      <c r="DT9" s="24" t="s">
        <v>149</v>
      </c>
      <c r="DU9" s="29" t="s">
        <v>148</v>
      </c>
      <c r="DV9" s="29" t="s">
        <v>147</v>
      </c>
      <c r="DW9" s="29" t="s">
        <v>146</v>
      </c>
      <c r="DX9" s="30" t="s">
        <v>145</v>
      </c>
      <c r="DY9" s="30" t="s">
        <v>144</v>
      </c>
      <c r="DZ9" s="30" t="s">
        <v>143</v>
      </c>
      <c r="EA9" s="29" t="s">
        <v>142</v>
      </c>
      <c r="EB9" s="29" t="s">
        <v>141</v>
      </c>
      <c r="EC9" s="29" t="s">
        <v>140</v>
      </c>
      <c r="ED9" s="29" t="s">
        <v>139</v>
      </c>
      <c r="EE9" s="29" t="s">
        <v>138</v>
      </c>
    </row>
    <row r="10" spans="1:140 16383:16383" s="10" customFormat="1" x14ac:dyDescent="0.2">
      <c r="A10" s="31" t="s">
        <v>137</v>
      </c>
      <c r="B10" s="12" t="s">
        <v>136</v>
      </c>
      <c r="C10" s="12" t="s">
        <v>135</v>
      </c>
      <c r="D10" s="12" t="s">
        <v>134</v>
      </c>
      <c r="E10" s="12" t="s">
        <v>133</v>
      </c>
      <c r="F10" s="12" t="s">
        <v>132</v>
      </c>
      <c r="G10" s="12" t="s">
        <v>131</v>
      </c>
      <c r="H10" s="12" t="s">
        <v>130</v>
      </c>
      <c r="I10" s="12" t="s">
        <v>129</v>
      </c>
      <c r="J10" s="12" t="s">
        <v>128</v>
      </c>
      <c r="K10" s="12" t="s">
        <v>127</v>
      </c>
      <c r="L10" s="12" t="s">
        <v>126</v>
      </c>
      <c r="M10" s="12" t="s">
        <v>125</v>
      </c>
      <c r="N10" s="12" t="s">
        <v>124</v>
      </c>
      <c r="O10" s="12" t="s">
        <v>123</v>
      </c>
      <c r="P10" s="12" t="s">
        <v>122</v>
      </c>
      <c r="Q10" s="12" t="s">
        <v>121</v>
      </c>
      <c r="R10" s="12" t="s">
        <v>120</v>
      </c>
      <c r="S10" s="12" t="s">
        <v>119</v>
      </c>
      <c r="T10" s="12" t="s">
        <v>118</v>
      </c>
      <c r="U10" s="12" t="s">
        <v>117</v>
      </c>
      <c r="V10" s="12" t="s">
        <v>116</v>
      </c>
      <c r="W10" s="12" t="s">
        <v>115</v>
      </c>
      <c r="X10" s="12" t="s">
        <v>114</v>
      </c>
      <c r="Y10" s="12" t="s">
        <v>113</v>
      </c>
      <c r="Z10" s="12" t="s">
        <v>112</v>
      </c>
      <c r="AA10" s="12" t="s">
        <v>111</v>
      </c>
      <c r="AB10" s="12" t="s">
        <v>110</v>
      </c>
      <c r="AC10" s="12" t="s">
        <v>109</v>
      </c>
      <c r="AD10" s="12" t="s">
        <v>108</v>
      </c>
      <c r="AE10" s="12" t="s">
        <v>107</v>
      </c>
      <c r="AF10" s="12" t="s">
        <v>106</v>
      </c>
      <c r="AG10" s="12" t="s">
        <v>105</v>
      </c>
      <c r="AH10" s="12" t="s">
        <v>104</v>
      </c>
      <c r="AI10" s="12" t="s">
        <v>103</v>
      </c>
      <c r="AJ10" s="12" t="s">
        <v>102</v>
      </c>
      <c r="AK10" s="12" t="s">
        <v>101</v>
      </c>
      <c r="AL10" s="12" t="s">
        <v>100</v>
      </c>
      <c r="AM10" s="12" t="s">
        <v>99</v>
      </c>
      <c r="AN10" s="12" t="s">
        <v>98</v>
      </c>
      <c r="AO10" s="12" t="s">
        <v>97</v>
      </c>
      <c r="AP10" s="12" t="s">
        <v>96</v>
      </c>
      <c r="AQ10" s="12" t="s">
        <v>95</v>
      </c>
      <c r="AR10" s="12" t="s">
        <v>94</v>
      </c>
      <c r="AS10" s="12" t="s">
        <v>93</v>
      </c>
      <c r="AT10" s="12" t="s">
        <v>92</v>
      </c>
      <c r="AU10" s="12" t="s">
        <v>91</v>
      </c>
      <c r="AV10" s="12" t="s">
        <v>90</v>
      </c>
      <c r="AW10" s="12" t="s">
        <v>89</v>
      </c>
      <c r="AX10" s="12" t="s">
        <v>88</v>
      </c>
      <c r="AY10" s="12" t="s">
        <v>87</v>
      </c>
      <c r="AZ10" s="12" t="s">
        <v>86</v>
      </c>
      <c r="BA10" s="12" t="s">
        <v>85</v>
      </c>
      <c r="BB10" s="12" t="s">
        <v>84</v>
      </c>
      <c r="BC10" s="12" t="s">
        <v>83</v>
      </c>
      <c r="BD10" s="12" t="s">
        <v>82</v>
      </c>
      <c r="BE10" s="12" t="s">
        <v>81</v>
      </c>
      <c r="BF10" s="12" t="s">
        <v>80</v>
      </c>
      <c r="BG10" s="12" t="s">
        <v>79</v>
      </c>
      <c r="BH10" s="12" t="s">
        <v>78</v>
      </c>
      <c r="BI10" s="12" t="s">
        <v>77</v>
      </c>
      <c r="BJ10" s="12" t="s">
        <v>76</v>
      </c>
      <c r="BK10" s="12" t="s">
        <v>75</v>
      </c>
      <c r="BL10" s="12" t="s">
        <v>74</v>
      </c>
      <c r="BM10" s="12" t="s">
        <v>73</v>
      </c>
      <c r="BN10" s="12" t="s">
        <v>72</v>
      </c>
      <c r="BO10" s="12" t="s">
        <v>71</v>
      </c>
      <c r="BP10" s="12" t="s">
        <v>70</v>
      </c>
      <c r="BQ10" s="12" t="s">
        <v>69</v>
      </c>
      <c r="BR10" s="12" t="s">
        <v>68</v>
      </c>
      <c r="BS10" s="12" t="s">
        <v>67</v>
      </c>
      <c r="BT10" s="12" t="s">
        <v>66</v>
      </c>
      <c r="BU10" s="12" t="s">
        <v>65</v>
      </c>
      <c r="BV10" s="12" t="s">
        <v>64</v>
      </c>
      <c r="BW10" s="12" t="s">
        <v>63</v>
      </c>
      <c r="BX10" s="12" t="s">
        <v>62</v>
      </c>
      <c r="BY10" s="12" t="s">
        <v>61</v>
      </c>
      <c r="BZ10" s="12" t="s">
        <v>60</v>
      </c>
      <c r="CA10" s="12" t="s">
        <v>59</v>
      </c>
      <c r="CB10" s="12" t="s">
        <v>58</v>
      </c>
      <c r="CC10" s="12" t="s">
        <v>57</v>
      </c>
      <c r="CD10" s="12" t="s">
        <v>56</v>
      </c>
      <c r="CE10" s="12" t="s">
        <v>55</v>
      </c>
      <c r="CF10" s="12" t="s">
        <v>54</v>
      </c>
      <c r="CG10" s="12" t="s">
        <v>53</v>
      </c>
      <c r="CH10" s="12" t="s">
        <v>52</v>
      </c>
      <c r="CI10" s="12" t="s">
        <v>51</v>
      </c>
      <c r="CJ10" s="12" t="s">
        <v>50</v>
      </c>
      <c r="CK10" s="12" t="s">
        <v>49</v>
      </c>
      <c r="CL10" s="12" t="s">
        <v>48</v>
      </c>
      <c r="CM10" s="12" t="s">
        <v>47</v>
      </c>
      <c r="CN10" s="12" t="s">
        <v>46</v>
      </c>
      <c r="CO10" s="12" t="s">
        <v>45</v>
      </c>
      <c r="CP10" s="12" t="s">
        <v>44</v>
      </c>
      <c r="CQ10" s="12" t="s">
        <v>43</v>
      </c>
      <c r="CR10" s="12" t="s">
        <v>42</v>
      </c>
      <c r="CS10" s="12" t="s">
        <v>41</v>
      </c>
      <c r="CT10" s="12" t="s">
        <v>40</v>
      </c>
      <c r="CU10" s="12" t="s">
        <v>39</v>
      </c>
      <c r="CV10" s="12" t="s">
        <v>38</v>
      </c>
      <c r="CW10" s="12" t="s">
        <v>37</v>
      </c>
      <c r="CX10" s="12" t="s">
        <v>36</v>
      </c>
      <c r="CY10" s="12" t="s">
        <v>35</v>
      </c>
      <c r="CZ10" s="12" t="s">
        <v>34</v>
      </c>
      <c r="DA10" s="12" t="s">
        <v>33</v>
      </c>
      <c r="DB10" s="12" t="s">
        <v>32</v>
      </c>
      <c r="DC10" s="12" t="s">
        <v>31</v>
      </c>
      <c r="DD10" s="12" t="s">
        <v>30</v>
      </c>
      <c r="DE10" s="12" t="s">
        <v>29</v>
      </c>
      <c r="DF10" s="12" t="s">
        <v>28</v>
      </c>
      <c r="DG10" s="12" t="s">
        <v>27</v>
      </c>
      <c r="DH10" s="12" t="s">
        <v>26</v>
      </c>
      <c r="DI10" s="12" t="s">
        <v>25</v>
      </c>
      <c r="DJ10" s="12" t="s">
        <v>24</v>
      </c>
      <c r="DK10" s="12" t="s">
        <v>23</v>
      </c>
      <c r="DL10" s="12" t="s">
        <v>22</v>
      </c>
      <c r="DM10" s="12" t="s">
        <v>21</v>
      </c>
      <c r="DN10" s="12" t="s">
        <v>20</v>
      </c>
      <c r="DO10" s="12" t="s">
        <v>19</v>
      </c>
      <c r="DP10" s="12" t="s">
        <v>18</v>
      </c>
      <c r="DQ10" s="12" t="s">
        <v>17</v>
      </c>
      <c r="DR10" s="12" t="s">
        <v>16</v>
      </c>
      <c r="DS10" s="12" t="s">
        <v>15</v>
      </c>
      <c r="DT10" s="12" t="s">
        <v>14</v>
      </c>
      <c r="DU10" s="31" t="s">
        <v>13</v>
      </c>
      <c r="DV10" s="12" t="s">
        <v>13</v>
      </c>
      <c r="DW10" s="31" t="s">
        <v>13</v>
      </c>
      <c r="DX10" s="31" t="s">
        <v>13</v>
      </c>
      <c r="DY10" s="12" t="s">
        <v>13</v>
      </c>
      <c r="DZ10" s="12" t="s">
        <v>13</v>
      </c>
      <c r="EA10" s="31" t="s">
        <v>13</v>
      </c>
      <c r="EB10" s="31" t="s">
        <v>13</v>
      </c>
      <c r="EC10" s="31" t="s">
        <v>13</v>
      </c>
      <c r="ED10" s="31" t="s">
        <v>13</v>
      </c>
      <c r="EE10" s="31" t="s">
        <v>13</v>
      </c>
      <c r="EH10" s="11"/>
      <c r="EI10" s="11"/>
      <c r="EJ10" s="11"/>
    </row>
    <row r="11" spans="1:140 16383:16383" s="4" customFormat="1" hidden="1" x14ac:dyDescent="0.2">
      <c r="A11" s="32" t="s">
        <v>12</v>
      </c>
      <c r="B11" s="7"/>
      <c r="C11" s="7"/>
      <c r="D11" s="7"/>
      <c r="E11" s="7"/>
      <c r="F11" s="7"/>
      <c r="G11" s="7"/>
      <c r="H11" s="7">
        <v>0.9</v>
      </c>
      <c r="I11" s="7">
        <v>1</v>
      </c>
      <c r="J11" s="7">
        <v>29</v>
      </c>
      <c r="K11" s="7"/>
      <c r="L11" s="7">
        <v>4</v>
      </c>
      <c r="M11" s="7">
        <v>10.8</v>
      </c>
      <c r="N11" s="7">
        <v>1.3</v>
      </c>
      <c r="O11" s="7"/>
      <c r="P11" s="7">
        <v>7.3</v>
      </c>
      <c r="Q11" s="7">
        <v>91</v>
      </c>
      <c r="R11" s="7">
        <v>8.8000000000000007</v>
      </c>
      <c r="S11" s="7"/>
      <c r="T11" s="7">
        <v>31</v>
      </c>
      <c r="U11" s="7">
        <v>29</v>
      </c>
      <c r="V11" s="7">
        <v>6.1</v>
      </c>
      <c r="W11" s="7">
        <v>0.89</v>
      </c>
      <c r="X11" s="7"/>
      <c r="Y11" s="7"/>
      <c r="Z11" s="7">
        <v>6.1</v>
      </c>
      <c r="AA11" s="33">
        <v>6.4</v>
      </c>
      <c r="AB11" s="7"/>
      <c r="AC11" s="7">
        <v>0.01</v>
      </c>
      <c r="AD11" s="7">
        <v>0.13</v>
      </c>
      <c r="AE11" s="7">
        <v>0.44</v>
      </c>
      <c r="AF11" s="7"/>
      <c r="AG11" s="7">
        <v>0.56999999999999995</v>
      </c>
      <c r="AH11" s="7">
        <v>0.03</v>
      </c>
      <c r="AI11" s="19">
        <f>0.5*0.03</f>
        <v>1.4999999999999999E-2</v>
      </c>
      <c r="AJ11" s="7"/>
      <c r="AK11" s="7"/>
      <c r="AL11" s="19">
        <f>0.5*0.001</f>
        <v>5.0000000000000001E-4</v>
      </c>
      <c r="AM11" s="7">
        <v>3.7000000000000002E-3</v>
      </c>
      <c r="AN11" s="19">
        <f>0.5*0.05</f>
        <v>2.5000000000000001E-2</v>
      </c>
      <c r="AO11" s="19">
        <f>0.5*0.005</f>
        <v>2.5000000000000001E-3</v>
      </c>
      <c r="AP11" s="7">
        <v>2.0000000000000001E-4</v>
      </c>
      <c r="AQ11" s="7">
        <v>0.04</v>
      </c>
      <c r="AR11" s="19">
        <f>0.5*0.0005</f>
        <v>2.5000000000000001E-4</v>
      </c>
      <c r="AS11" s="19">
        <f>0.5*0.001</f>
        <v>5.0000000000000001E-4</v>
      </c>
      <c r="AT11" s="19">
        <f>0.5*0.01</f>
        <v>5.0000000000000001E-3</v>
      </c>
      <c r="AU11" s="7"/>
      <c r="AV11" s="19">
        <f>0.5*0.002</f>
        <v>1E-3</v>
      </c>
      <c r="AW11" s="7"/>
      <c r="AX11" s="7"/>
      <c r="AY11" s="19">
        <f>0.5*0.005</f>
        <v>2.5000000000000001E-3</v>
      </c>
      <c r="AZ11" s="19">
        <f>0.5*0.001</f>
        <v>5.0000000000000001E-4</v>
      </c>
      <c r="BA11" s="7"/>
      <c r="BB11" s="7"/>
      <c r="BC11" s="19">
        <f>0.5*0.01</f>
        <v>5.0000000000000001E-3</v>
      </c>
      <c r="BD11" s="19">
        <f>0.5*0.0005</f>
        <v>2.5000000000000001E-4</v>
      </c>
      <c r="BE11" s="7">
        <v>0.15</v>
      </c>
      <c r="BF11" s="7"/>
      <c r="BG11" s="7"/>
      <c r="BH11" s="7"/>
      <c r="BI11" s="7"/>
      <c r="BJ11" s="7"/>
      <c r="BK11" s="7"/>
      <c r="BL11" s="19">
        <f>0.5*4.3</f>
        <v>2.15</v>
      </c>
      <c r="BM11" s="7"/>
      <c r="BN11" s="21">
        <v>0.19</v>
      </c>
      <c r="BO11" s="7"/>
      <c r="BP11" s="7"/>
      <c r="BQ11" s="7"/>
      <c r="BR11" s="19">
        <f>0.5*3</f>
        <v>1.5</v>
      </c>
      <c r="BS11" s="7"/>
      <c r="BT11" s="7"/>
      <c r="BU11" s="7"/>
      <c r="BV11" s="7"/>
      <c r="BW11" s="7"/>
      <c r="BX11" s="7"/>
      <c r="BY11" s="7"/>
      <c r="BZ11" s="19">
        <f>0.5*0.01</f>
        <v>5.0000000000000001E-3</v>
      </c>
      <c r="CA11" s="7"/>
      <c r="CB11" s="19">
        <f>0.5*0.5</f>
        <v>0.25</v>
      </c>
      <c r="CC11" s="19">
        <f>0.5*0.01</f>
        <v>5.0000000000000001E-3</v>
      </c>
      <c r="CD11" s="7"/>
      <c r="CE11" s="19">
        <f>0.5*0.5</f>
        <v>0.25</v>
      </c>
      <c r="CF11" s="7"/>
      <c r="CG11" s="7"/>
      <c r="CH11" s="7"/>
      <c r="CI11" s="7"/>
      <c r="CJ11" s="7">
        <v>4.0000000000000002E-4</v>
      </c>
      <c r="CK11" s="7">
        <v>4.0000000000000002E-4</v>
      </c>
      <c r="CL11" s="19">
        <f>0.5*0.0004</f>
        <v>2.0000000000000001E-4</v>
      </c>
      <c r="CM11" s="7">
        <v>5.9999999999999995E-4</v>
      </c>
      <c r="CN11" s="7">
        <v>4.0000000000000002E-4</v>
      </c>
      <c r="CO11" s="7"/>
      <c r="CP11" s="7"/>
      <c r="CQ11" s="19">
        <f>0.5*0.01</f>
        <v>5.0000000000000001E-3</v>
      </c>
      <c r="CR11" s="19">
        <f>0.5*0.75</f>
        <v>0.375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19">
        <f>0.5*3.6</f>
        <v>1.8</v>
      </c>
      <c r="DG11" s="19">
        <f>0.5*0.01</f>
        <v>5.0000000000000001E-3</v>
      </c>
      <c r="DH11" s="19">
        <f>0.5*0.01</f>
        <v>5.0000000000000001E-3</v>
      </c>
      <c r="DI11" s="19">
        <f>0.5*0.005</f>
        <v>2.5000000000000001E-3</v>
      </c>
      <c r="DJ11" s="19">
        <f>0.5*0.005</f>
        <v>2.5000000000000001E-3</v>
      </c>
      <c r="DK11" s="7"/>
      <c r="DL11" s="19">
        <f>0.5*0.01</f>
        <v>5.0000000000000001E-3</v>
      </c>
      <c r="DM11" s="7"/>
      <c r="DN11" s="19">
        <f>0.5*3</f>
        <v>1.5</v>
      </c>
      <c r="DO11" s="7">
        <v>8.2000000000000003E-2</v>
      </c>
      <c r="DP11" s="9">
        <v>1.7000000000000001E-2</v>
      </c>
      <c r="DQ11" s="21">
        <v>0.02</v>
      </c>
      <c r="DR11" s="19">
        <f>0.5*30</f>
        <v>15</v>
      </c>
      <c r="DS11" s="19">
        <f>0.5*30</f>
        <v>15</v>
      </c>
      <c r="DT11" s="7">
        <v>11</v>
      </c>
      <c r="DU11" s="7">
        <v>0.01</v>
      </c>
      <c r="DV11" s="7"/>
      <c r="DW11" s="7">
        <v>1.95</v>
      </c>
      <c r="DX11" s="7"/>
      <c r="DY11" s="7"/>
      <c r="DZ11" s="7"/>
      <c r="EA11" s="19">
        <f>0.5*0.01</f>
        <v>5.0000000000000001E-3</v>
      </c>
      <c r="EB11" s="7"/>
      <c r="EC11" s="7"/>
      <c r="ED11" s="7"/>
      <c r="EE11" s="7"/>
      <c r="EH11" s="5"/>
      <c r="EI11" s="6"/>
      <c r="EJ11" s="5"/>
      <c r="XFC11" s="4">
        <f t="shared" ref="XFC11:XFC17" si="0">AVERAGE(E11:XFB11)</f>
        <v>4.3357257575757568</v>
      </c>
    </row>
    <row r="12" spans="1:140 16383:16383" s="4" customFormat="1" hidden="1" x14ac:dyDescent="0.2">
      <c r="A12" s="32" t="s">
        <v>11</v>
      </c>
      <c r="B12" s="7"/>
      <c r="C12" s="7"/>
      <c r="D12" s="7"/>
      <c r="E12" s="7"/>
      <c r="F12" s="7"/>
      <c r="G12" s="7"/>
      <c r="H12" s="7">
        <v>5.0999999999999996</v>
      </c>
      <c r="I12" s="7">
        <v>1</v>
      </c>
      <c r="J12" s="7">
        <v>45.9</v>
      </c>
      <c r="K12" s="7"/>
      <c r="L12" s="7">
        <v>1</v>
      </c>
      <c r="M12" s="7">
        <v>9.9</v>
      </c>
      <c r="N12" s="7">
        <v>1.9</v>
      </c>
      <c r="O12" s="7"/>
      <c r="P12" s="7">
        <v>9.8000000000000007</v>
      </c>
      <c r="Q12" s="7">
        <v>92</v>
      </c>
      <c r="R12" s="7">
        <v>22</v>
      </c>
      <c r="S12" s="7"/>
      <c r="T12" s="7">
        <v>37</v>
      </c>
      <c r="U12" s="7">
        <v>28</v>
      </c>
      <c r="V12" s="7">
        <v>5.37</v>
      </c>
      <c r="W12" s="7">
        <v>0.88</v>
      </c>
      <c r="X12" s="7"/>
      <c r="Y12" s="7"/>
      <c r="Z12" s="7">
        <v>5.6</v>
      </c>
      <c r="AA12" s="33">
        <v>6</v>
      </c>
      <c r="AB12" s="7"/>
      <c r="AC12" s="7">
        <v>0.01</v>
      </c>
      <c r="AD12" s="7">
        <v>0.53</v>
      </c>
      <c r="AE12" s="7">
        <v>1.39</v>
      </c>
      <c r="AF12" s="7"/>
      <c r="AG12" s="7">
        <v>1.92</v>
      </c>
      <c r="AH12" s="7">
        <v>0.03</v>
      </c>
      <c r="AI12" s="19">
        <f>0.5*0.03</f>
        <v>1.4999999999999999E-2</v>
      </c>
      <c r="AJ12" s="7"/>
      <c r="AK12" s="21">
        <v>0.08</v>
      </c>
      <c r="AL12" s="7">
        <v>1.1999999999999999E-3</v>
      </c>
      <c r="AM12" s="7">
        <v>6.4000000000000003E-3</v>
      </c>
      <c r="AN12" s="19">
        <f>0.5*0.05</f>
        <v>2.5000000000000001E-2</v>
      </c>
      <c r="AO12" s="19">
        <f>0.5*0.005</f>
        <v>2.5000000000000001E-3</v>
      </c>
      <c r="AP12" s="7">
        <v>4.0000000000000002E-4</v>
      </c>
      <c r="AQ12" s="7">
        <v>5.1999999999999998E-2</v>
      </c>
      <c r="AR12" s="7">
        <v>1E-3</v>
      </c>
      <c r="AS12" s="19">
        <f>0.5*0.001</f>
        <v>5.0000000000000001E-4</v>
      </c>
      <c r="AT12" s="19">
        <f>0.5*0.01</f>
        <v>5.0000000000000001E-3</v>
      </c>
      <c r="AU12" s="7"/>
      <c r="AV12" s="19">
        <f>0.5*0.002</f>
        <v>1E-3</v>
      </c>
      <c r="AW12" s="7"/>
      <c r="AX12" s="7"/>
      <c r="AY12" s="19">
        <f>0.5*0.005</f>
        <v>2.5000000000000001E-3</v>
      </c>
      <c r="AZ12" s="19">
        <f>0.5*0.001</f>
        <v>5.0000000000000001E-4</v>
      </c>
      <c r="BA12" s="7"/>
      <c r="BB12" s="7"/>
      <c r="BC12" s="19">
        <f>0.5*0.01</f>
        <v>5.0000000000000001E-3</v>
      </c>
      <c r="BD12" s="19">
        <f>0.5*0.0005</f>
        <v>2.5000000000000001E-4</v>
      </c>
      <c r="BE12" s="7">
        <v>0.08</v>
      </c>
      <c r="BF12" s="7"/>
      <c r="BG12" s="7"/>
      <c r="BH12" s="7"/>
      <c r="BI12" s="7"/>
      <c r="BJ12" s="7"/>
      <c r="BK12" s="7"/>
      <c r="BL12" s="19">
        <f>0.5*4.3</f>
        <v>2.15</v>
      </c>
      <c r="BM12" s="7"/>
      <c r="BN12" s="7">
        <v>0.245</v>
      </c>
      <c r="BO12" s="7"/>
      <c r="BP12" s="7"/>
      <c r="BQ12" s="7"/>
      <c r="BR12" s="19">
        <f>0.5*3</f>
        <v>1.5</v>
      </c>
      <c r="BS12" s="7"/>
      <c r="BT12" s="7"/>
      <c r="BU12" s="7"/>
      <c r="BV12" s="7"/>
      <c r="BW12" s="7"/>
      <c r="BX12" s="7"/>
      <c r="BY12" s="7"/>
      <c r="BZ12" s="7"/>
      <c r="CA12" s="7"/>
      <c r="CB12" s="8">
        <v>0.96</v>
      </c>
      <c r="CC12" s="19">
        <f>0.5*0.01</f>
        <v>5.0000000000000001E-3</v>
      </c>
      <c r="CD12" s="7"/>
      <c r="CE12" s="7">
        <v>0.52</v>
      </c>
      <c r="CF12" s="7"/>
      <c r="CG12" s="7"/>
      <c r="CH12" s="7"/>
      <c r="CI12" s="7"/>
      <c r="CJ12" s="7">
        <v>5.0000000000000001E-4</v>
      </c>
      <c r="CK12" s="19">
        <f>0.5*0.0004</f>
        <v>2.0000000000000001E-4</v>
      </c>
      <c r="CL12" s="19">
        <f>0.5*0.0004</f>
        <v>2.0000000000000001E-4</v>
      </c>
      <c r="CM12" s="7">
        <v>4.0000000000000002E-4</v>
      </c>
      <c r="CN12" s="19">
        <f>0.5*0.0004</f>
        <v>2.0000000000000001E-4</v>
      </c>
      <c r="CO12" s="7"/>
      <c r="CP12" s="7"/>
      <c r="CQ12" s="7"/>
      <c r="CR12" s="19">
        <f>0.5*0.75</f>
        <v>0.375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19">
        <f>0.5*3.6</f>
        <v>1.8</v>
      </c>
      <c r="DG12" s="7"/>
      <c r="DH12" s="7"/>
      <c r="DI12" s="7"/>
      <c r="DJ12" s="7"/>
      <c r="DK12" s="7"/>
      <c r="DL12" s="7"/>
      <c r="DM12" s="7"/>
      <c r="DN12" s="19">
        <f>0.5*3</f>
        <v>1.5</v>
      </c>
      <c r="DO12" s="7">
        <v>0.14099999999999999</v>
      </c>
      <c r="DP12" s="9">
        <v>3.2000000000000001E-2</v>
      </c>
      <c r="DQ12" s="7">
        <v>2.1000000000000001E-2</v>
      </c>
      <c r="DR12" s="7">
        <v>93</v>
      </c>
      <c r="DS12" s="7">
        <v>93</v>
      </c>
      <c r="DT12" s="7">
        <v>0</v>
      </c>
      <c r="DU12" s="19">
        <f>0.5*0.01</f>
        <v>5.0000000000000001E-3</v>
      </c>
      <c r="DV12" s="7"/>
      <c r="DW12" s="7">
        <v>6.16</v>
      </c>
      <c r="DX12" s="7"/>
      <c r="DY12" s="7"/>
      <c r="DZ12" s="7"/>
      <c r="EA12" s="7"/>
      <c r="EB12" s="7"/>
      <c r="EC12" s="7"/>
      <c r="ED12" s="7"/>
      <c r="EE12" s="7"/>
      <c r="EH12" s="5"/>
      <c r="EI12" s="6"/>
      <c r="EJ12" s="5"/>
      <c r="XFC12" s="4">
        <f t="shared" si="0"/>
        <v>8.0851483050847417</v>
      </c>
    </row>
    <row r="13" spans="1:140 16383:16383" s="4" customFormat="1" hidden="1" x14ac:dyDescent="0.2">
      <c r="A13" s="32" t="s">
        <v>10</v>
      </c>
      <c r="B13" s="7"/>
      <c r="C13" s="7"/>
      <c r="D13" s="7"/>
      <c r="E13" s="7">
        <v>0.93100000000000005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33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8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H13" s="5"/>
      <c r="EI13" s="6"/>
      <c r="EJ13" s="5"/>
      <c r="XFC13" s="4">
        <f t="shared" si="0"/>
        <v>0.93100000000000005</v>
      </c>
    </row>
    <row r="14" spans="1:140 16383:16383" s="4" customFormat="1" hidden="1" x14ac:dyDescent="0.2">
      <c r="A14" s="32" t="s">
        <v>9</v>
      </c>
      <c r="B14" s="7"/>
      <c r="C14" s="7"/>
      <c r="D14" s="7"/>
      <c r="E14" s="7"/>
      <c r="F14" s="7"/>
      <c r="G14" s="7"/>
      <c r="H14" s="7">
        <v>10.4</v>
      </c>
      <c r="I14" s="7">
        <v>1</v>
      </c>
      <c r="J14" s="7">
        <v>38.4</v>
      </c>
      <c r="K14" s="7"/>
      <c r="L14" s="7">
        <v>1</v>
      </c>
      <c r="M14" s="7">
        <v>9.4</v>
      </c>
      <c r="N14" s="7">
        <v>1.6</v>
      </c>
      <c r="O14" s="7"/>
      <c r="P14" s="7">
        <v>5.5</v>
      </c>
      <c r="Q14" s="7">
        <v>97</v>
      </c>
      <c r="R14" s="7">
        <v>13</v>
      </c>
      <c r="S14" s="7"/>
      <c r="T14" s="7">
        <v>38</v>
      </c>
      <c r="U14" s="7">
        <v>34</v>
      </c>
      <c r="V14" s="7">
        <v>5.88</v>
      </c>
      <c r="W14" s="7">
        <v>0.88</v>
      </c>
      <c r="X14" s="7"/>
      <c r="Y14" s="7"/>
      <c r="Z14" s="7">
        <v>6.2</v>
      </c>
      <c r="AA14" s="33">
        <v>7</v>
      </c>
      <c r="AB14" s="7"/>
      <c r="AC14" s="19">
        <f>0.5*0.01</f>
        <v>5.0000000000000001E-3</v>
      </c>
      <c r="AD14" s="7">
        <v>0.39</v>
      </c>
      <c r="AE14" s="7">
        <v>0.34</v>
      </c>
      <c r="AF14" s="7"/>
      <c r="AG14" s="7">
        <v>0.73</v>
      </c>
      <c r="AH14" s="19">
        <f>0.5*0.02</f>
        <v>0.01</v>
      </c>
      <c r="AI14" s="19">
        <f>0.5*0.03</f>
        <v>1.4999999999999999E-2</v>
      </c>
      <c r="AJ14" s="7"/>
      <c r="AK14" s="21">
        <v>0.02</v>
      </c>
      <c r="AL14" s="19">
        <f>0.5*0.001</f>
        <v>5.0000000000000001E-4</v>
      </c>
      <c r="AM14" s="7">
        <v>3.3999999999999998E-3</v>
      </c>
      <c r="AN14" s="19">
        <f>0.5*0.05</f>
        <v>2.5000000000000001E-2</v>
      </c>
      <c r="AO14" s="19">
        <f>0.5*0.005</f>
        <v>2.5000000000000001E-3</v>
      </c>
      <c r="AP14" s="19">
        <f>0.5*0.0002</f>
        <v>1E-4</v>
      </c>
      <c r="AQ14" s="7">
        <v>4.7E-2</v>
      </c>
      <c r="AR14" s="7">
        <v>5.9999999999999995E-4</v>
      </c>
      <c r="AS14" s="19">
        <f>0.5*0.001</f>
        <v>5.0000000000000001E-4</v>
      </c>
      <c r="AT14" s="19">
        <f>0.5*0.01</f>
        <v>5.0000000000000001E-3</v>
      </c>
      <c r="AU14" s="7"/>
      <c r="AV14" s="19">
        <f>0.5*0.002</f>
        <v>1E-3</v>
      </c>
      <c r="AW14" s="7"/>
      <c r="AX14" s="7"/>
      <c r="AY14" s="19">
        <f>0.5*0.005</f>
        <v>2.5000000000000001E-3</v>
      </c>
      <c r="AZ14" s="19">
        <f>0.5*0.001</f>
        <v>5.0000000000000001E-4</v>
      </c>
      <c r="BA14" s="7"/>
      <c r="BB14" s="7"/>
      <c r="BC14" s="19">
        <f>0.5*0.01</f>
        <v>5.0000000000000001E-3</v>
      </c>
      <c r="BD14" s="19">
        <f>0.5*0.0005</f>
        <v>2.5000000000000001E-4</v>
      </c>
      <c r="BE14" s="7">
        <v>0.13</v>
      </c>
      <c r="BF14" s="7"/>
      <c r="BG14" s="7"/>
      <c r="BH14" s="7"/>
      <c r="BI14" s="7"/>
      <c r="BJ14" s="7"/>
      <c r="BK14" s="7"/>
      <c r="BL14" s="19">
        <f>0.5*4.3</f>
        <v>2.15</v>
      </c>
      <c r="BM14" s="7"/>
      <c r="BN14" s="7">
        <v>9.2999999999999999E-2</v>
      </c>
      <c r="BO14" s="7"/>
      <c r="BP14" s="7"/>
      <c r="BQ14" s="7"/>
      <c r="BR14" s="19">
        <f>0.5*3</f>
        <v>1.5</v>
      </c>
      <c r="BS14" s="7"/>
      <c r="BT14" s="7"/>
      <c r="BU14" s="7"/>
      <c r="BV14" s="7"/>
      <c r="BW14" s="7"/>
      <c r="BX14" s="7"/>
      <c r="BY14" s="7"/>
      <c r="BZ14" s="7"/>
      <c r="CA14" s="7"/>
      <c r="CB14" s="8">
        <v>0.5</v>
      </c>
      <c r="CC14" s="19">
        <f>0.5*0.01</f>
        <v>5.0000000000000001E-3</v>
      </c>
      <c r="CD14" s="7"/>
      <c r="CE14" s="7">
        <v>0.49</v>
      </c>
      <c r="CF14" s="7"/>
      <c r="CG14" s="7"/>
      <c r="CH14" s="7"/>
      <c r="CI14" s="7"/>
      <c r="CJ14" s="19">
        <f>0.5*0.0004</f>
        <v>2.0000000000000001E-4</v>
      </c>
      <c r="CK14" s="19">
        <f>0.5*0.0004</f>
        <v>2.0000000000000001E-4</v>
      </c>
      <c r="CL14" s="19">
        <f>0.5*0.0004</f>
        <v>2.0000000000000001E-4</v>
      </c>
      <c r="CM14" s="19">
        <f>0.5*0.0004</f>
        <v>2.0000000000000001E-4</v>
      </c>
      <c r="CN14" s="19">
        <f>0.5*0.0004</f>
        <v>2.0000000000000001E-4</v>
      </c>
      <c r="CO14" s="7"/>
      <c r="CP14" s="7"/>
      <c r="CQ14" s="7"/>
      <c r="CR14" s="19">
        <f>0.5*0.75</f>
        <v>0.375</v>
      </c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19">
        <f>0.5*3.6</f>
        <v>1.8</v>
      </c>
      <c r="DG14" s="7"/>
      <c r="DH14" s="7"/>
      <c r="DI14" s="7"/>
      <c r="DJ14" s="7"/>
      <c r="DK14" s="7"/>
      <c r="DL14" s="7"/>
      <c r="DM14" s="7"/>
      <c r="DN14" s="19">
        <f>0.5*3</f>
        <v>1.5</v>
      </c>
      <c r="DO14" s="7">
        <v>7.9000000000000001E-2</v>
      </c>
      <c r="DP14" s="7">
        <v>9.1999999999999998E-3</v>
      </c>
      <c r="DQ14" s="19">
        <f>0.5*0.01</f>
        <v>5.0000000000000001E-3</v>
      </c>
      <c r="DR14" s="7">
        <v>240</v>
      </c>
      <c r="DS14" s="7">
        <v>240</v>
      </c>
      <c r="DT14" s="7">
        <v>31</v>
      </c>
      <c r="DU14" s="19">
        <f>0.5*0.01</f>
        <v>5.0000000000000001E-3</v>
      </c>
      <c r="DV14" s="7"/>
      <c r="DW14" s="7">
        <v>1.51</v>
      </c>
      <c r="DX14" s="7"/>
      <c r="DY14" s="7"/>
      <c r="DZ14" s="7"/>
      <c r="EA14" s="7"/>
      <c r="EB14" s="7"/>
      <c r="EC14" s="7"/>
      <c r="ED14" s="7"/>
      <c r="EE14" s="7"/>
      <c r="EH14" s="5"/>
      <c r="EI14" s="6"/>
      <c r="EJ14" s="5"/>
      <c r="XFC14" s="4">
        <f t="shared" si="0"/>
        <v>13.424000847457624</v>
      </c>
    </row>
    <row r="15" spans="1:140 16383:16383" s="4" customFormat="1" hidden="1" x14ac:dyDescent="0.2">
      <c r="A15" s="32" t="s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33"/>
      <c r="AB15" s="7"/>
      <c r="AC15" s="7"/>
      <c r="AD15" s="7"/>
      <c r="AE15" s="7"/>
      <c r="AF15" s="7"/>
      <c r="AG15" s="7"/>
      <c r="AH15" s="7"/>
      <c r="AI15" s="7"/>
      <c r="AJ15" s="7"/>
      <c r="AK15" s="7">
        <v>1.0999999999999999E-2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19">
        <f>0.5*0.01</f>
        <v>5.0000000000000001E-3</v>
      </c>
      <c r="CA15" s="7"/>
      <c r="CB15" s="8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19">
        <f>0.5*0.01</f>
        <v>5.0000000000000001E-3</v>
      </c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19">
        <f t="shared" ref="DG15:DH17" si="1">0.5*0.01</f>
        <v>5.0000000000000001E-3</v>
      </c>
      <c r="DH15" s="19">
        <f t="shared" si="1"/>
        <v>5.0000000000000001E-3</v>
      </c>
      <c r="DI15" s="19">
        <f t="shared" ref="DI15:DJ17" si="2">0.5*0.005</f>
        <v>2.5000000000000001E-3</v>
      </c>
      <c r="DJ15" s="19">
        <f t="shared" si="2"/>
        <v>2.5000000000000001E-3</v>
      </c>
      <c r="DK15" s="7"/>
      <c r="DL15" s="19">
        <f>0.5*0.01</f>
        <v>5.0000000000000001E-3</v>
      </c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19">
        <f>0.5*0.01</f>
        <v>5.0000000000000001E-3</v>
      </c>
      <c r="EB15" s="7"/>
      <c r="EC15" s="7"/>
      <c r="ED15" s="7"/>
      <c r="EE15" s="7"/>
      <c r="EH15" s="5"/>
      <c r="EI15" s="6"/>
      <c r="EJ15" s="5"/>
      <c r="XFC15" s="4">
        <f t="shared" si="0"/>
        <v>5.1111111111111114E-3</v>
      </c>
    </row>
    <row r="16" spans="1:140 16383:16383" s="4" customFormat="1" hidden="1" x14ac:dyDescent="0.2">
      <c r="A16" s="32" t="s">
        <v>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33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19">
        <f>0.5*0.01</f>
        <v>5.0000000000000001E-3</v>
      </c>
      <c r="CA16" s="7"/>
      <c r="CB16" s="8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19">
        <f>0.5*0.01</f>
        <v>5.0000000000000001E-3</v>
      </c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19">
        <f t="shared" si="1"/>
        <v>5.0000000000000001E-3</v>
      </c>
      <c r="DH16" s="19">
        <f t="shared" si="1"/>
        <v>5.0000000000000001E-3</v>
      </c>
      <c r="DI16" s="19">
        <f t="shared" si="2"/>
        <v>2.5000000000000001E-3</v>
      </c>
      <c r="DJ16" s="19">
        <f t="shared" si="2"/>
        <v>2.5000000000000001E-3</v>
      </c>
      <c r="DK16" s="7"/>
      <c r="DL16" s="19">
        <f>0.5*0.01</f>
        <v>5.0000000000000001E-3</v>
      </c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19">
        <f>0.5*0.01</f>
        <v>5.0000000000000001E-3</v>
      </c>
      <c r="EB16" s="7"/>
      <c r="EC16" s="7"/>
      <c r="ED16" s="7"/>
      <c r="EE16" s="7"/>
      <c r="EH16" s="5"/>
      <c r="EI16" s="6"/>
      <c r="EJ16" s="5"/>
      <c r="XFC16" s="4">
        <f t="shared" si="0"/>
        <v>4.3749999999999995E-3</v>
      </c>
    </row>
    <row r="17" spans="1:159 16383:16383" s="4" customFormat="1" hidden="1" x14ac:dyDescent="0.2">
      <c r="A17" s="32" t="s">
        <v>5</v>
      </c>
      <c r="B17" s="7"/>
      <c r="C17" s="7"/>
      <c r="D17" s="7"/>
      <c r="E17" s="7"/>
      <c r="F17" s="7"/>
      <c r="G17" s="7"/>
      <c r="H17" s="7">
        <v>5.8</v>
      </c>
      <c r="I17" s="7">
        <v>1</v>
      </c>
      <c r="J17" s="7">
        <v>30.7</v>
      </c>
      <c r="K17" s="7"/>
      <c r="L17" s="7">
        <v>2</v>
      </c>
      <c r="M17" s="7">
        <v>8.5</v>
      </c>
      <c r="N17" s="7">
        <v>2.4</v>
      </c>
      <c r="O17" s="7"/>
      <c r="P17" s="7">
        <v>7.4</v>
      </c>
      <c r="Q17" s="7">
        <v>80</v>
      </c>
      <c r="R17" s="7">
        <v>11.2</v>
      </c>
      <c r="S17" s="7"/>
      <c r="T17" s="7">
        <v>36</v>
      </c>
      <c r="U17" s="7">
        <v>29</v>
      </c>
      <c r="V17" s="7">
        <v>6.23</v>
      </c>
      <c r="W17" s="7">
        <v>1.24</v>
      </c>
      <c r="X17" s="7"/>
      <c r="Y17" s="7"/>
      <c r="Z17" s="7">
        <v>6.6</v>
      </c>
      <c r="AA17" s="33">
        <v>7.1</v>
      </c>
      <c r="AB17" s="7"/>
      <c r="AC17" s="19">
        <f>0.5*0.01</f>
        <v>5.0000000000000001E-3</v>
      </c>
      <c r="AD17" s="19">
        <f>0.5*0.2</f>
        <v>0.1</v>
      </c>
      <c r="AE17" s="7">
        <v>0.28999999999999998</v>
      </c>
      <c r="AF17" s="7"/>
      <c r="AG17" s="7">
        <v>0.28999999999999998</v>
      </c>
      <c r="AH17" s="7">
        <v>0.03</v>
      </c>
      <c r="AI17" s="19">
        <f>0.5*0.03</f>
        <v>1.4999999999999999E-2</v>
      </c>
      <c r="AJ17" s="7"/>
      <c r="AK17" s="7">
        <v>1.6E-2</v>
      </c>
      <c r="AL17" s="19">
        <f>0.5*0.001</f>
        <v>5.0000000000000001E-4</v>
      </c>
      <c r="AM17" s="7">
        <v>3.7000000000000002E-3</v>
      </c>
      <c r="AN17" s="19">
        <f>0.5*0.05</f>
        <v>2.5000000000000001E-2</v>
      </c>
      <c r="AO17" s="19">
        <f>0.5*0.005</f>
        <v>2.5000000000000001E-3</v>
      </c>
      <c r="AP17" s="7">
        <v>2.9999999999999997E-4</v>
      </c>
      <c r="AQ17" s="7">
        <v>3.7999999999999999E-2</v>
      </c>
      <c r="AR17" s="7">
        <v>1E-3</v>
      </c>
      <c r="AS17" s="19">
        <f>0.5*0.001</f>
        <v>5.0000000000000001E-4</v>
      </c>
      <c r="AT17" s="19">
        <f>0.5*0.01</f>
        <v>5.0000000000000001E-3</v>
      </c>
      <c r="AU17" s="7"/>
      <c r="AV17" s="19">
        <f>0.5*0.002</f>
        <v>1E-3</v>
      </c>
      <c r="AW17" s="7"/>
      <c r="AX17" s="7"/>
      <c r="AY17" s="19">
        <f>0.5*0.005</f>
        <v>2.5000000000000001E-3</v>
      </c>
      <c r="AZ17" s="19">
        <f>0.5*0.001</f>
        <v>5.0000000000000001E-4</v>
      </c>
      <c r="BA17" s="7"/>
      <c r="BB17" s="7"/>
      <c r="BC17" s="19">
        <f>0.5*0.01</f>
        <v>5.0000000000000001E-3</v>
      </c>
      <c r="BD17" s="19">
        <f>0.5*0.0005</f>
        <v>2.5000000000000001E-4</v>
      </c>
      <c r="BE17" s="7">
        <v>0.11</v>
      </c>
      <c r="BF17" s="7"/>
      <c r="BG17" s="7"/>
      <c r="BH17" s="7"/>
      <c r="BI17" s="7"/>
      <c r="BJ17" s="7"/>
      <c r="BK17" s="7"/>
      <c r="BL17" s="19">
        <f>0.5*4.3</f>
        <v>2.15</v>
      </c>
      <c r="BM17" s="7"/>
      <c r="BN17" s="7">
        <v>8.5000000000000006E-2</v>
      </c>
      <c r="BO17" s="7"/>
      <c r="BP17" s="7"/>
      <c r="BQ17" s="7"/>
      <c r="BR17" s="19">
        <f>0.5*3</f>
        <v>1.5</v>
      </c>
      <c r="BS17" s="7"/>
      <c r="BT17" s="7"/>
      <c r="BU17" s="7"/>
      <c r="BV17" s="7"/>
      <c r="BW17" s="7"/>
      <c r="BX17" s="7"/>
      <c r="BY17" s="7"/>
      <c r="BZ17" s="19">
        <f>0.5*0.01</f>
        <v>5.0000000000000001E-3</v>
      </c>
      <c r="CA17" s="7"/>
      <c r="CB17" s="8">
        <v>4.8</v>
      </c>
      <c r="CC17" s="19">
        <f>0.5*0.01</f>
        <v>5.0000000000000001E-3</v>
      </c>
      <c r="CD17" s="7"/>
      <c r="CE17" s="19">
        <f>0.5*0.5</f>
        <v>0.25</v>
      </c>
      <c r="CF17" s="7"/>
      <c r="CG17" s="7"/>
      <c r="CH17" s="7"/>
      <c r="CI17" s="7"/>
      <c r="CJ17" s="19">
        <f>0.5*0.0004</f>
        <v>2.0000000000000001E-4</v>
      </c>
      <c r="CK17" s="19">
        <f>0.5*0.0004</f>
        <v>2.0000000000000001E-4</v>
      </c>
      <c r="CL17" s="19">
        <f>0.5*0.0004</f>
        <v>2.0000000000000001E-4</v>
      </c>
      <c r="CM17" s="19">
        <f>0.5*0.0004</f>
        <v>2.0000000000000001E-4</v>
      </c>
      <c r="CN17" s="19">
        <f>0.5*0.0004</f>
        <v>2.0000000000000001E-4</v>
      </c>
      <c r="CO17" s="7"/>
      <c r="CP17" s="7"/>
      <c r="CQ17" s="19">
        <f>0.5*0.01</f>
        <v>5.0000000000000001E-3</v>
      </c>
      <c r="CR17" s="19">
        <f>0.5*0.75</f>
        <v>0.375</v>
      </c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19">
        <f>0.5*3.6</f>
        <v>1.8</v>
      </c>
      <c r="DG17" s="19">
        <f t="shared" si="1"/>
        <v>5.0000000000000001E-3</v>
      </c>
      <c r="DH17" s="19">
        <f t="shared" si="1"/>
        <v>5.0000000000000001E-3</v>
      </c>
      <c r="DI17" s="19">
        <f t="shared" si="2"/>
        <v>2.5000000000000001E-3</v>
      </c>
      <c r="DJ17" s="19">
        <f t="shared" si="2"/>
        <v>2.5000000000000001E-3</v>
      </c>
      <c r="DK17" s="7"/>
      <c r="DL17" s="19">
        <f>0.5*0.01</f>
        <v>5.0000000000000001E-3</v>
      </c>
      <c r="DM17" s="7"/>
      <c r="DN17" s="19">
        <f>0.5*3</f>
        <v>1.5</v>
      </c>
      <c r="DO17" s="7">
        <v>9.0999999999999998E-2</v>
      </c>
      <c r="DP17" s="7">
        <v>8.2000000000000007E-3</v>
      </c>
      <c r="DQ17" s="7">
        <v>1.2999999999999999E-2</v>
      </c>
      <c r="DR17" s="7">
        <v>20</v>
      </c>
      <c r="DS17" s="19">
        <f>0.5*3</f>
        <v>1.5</v>
      </c>
      <c r="DT17" s="7">
        <v>21</v>
      </c>
      <c r="DU17" s="19">
        <f>0.5*0.01</f>
        <v>5.0000000000000001E-3</v>
      </c>
      <c r="DV17" s="7"/>
      <c r="DW17" s="7">
        <v>1.28</v>
      </c>
      <c r="DX17" s="7"/>
      <c r="DY17" s="7"/>
      <c r="DZ17" s="7"/>
      <c r="EA17" s="19">
        <f>0.5*0.01</f>
        <v>5.0000000000000001E-3</v>
      </c>
      <c r="EB17" s="7"/>
      <c r="EC17" s="7"/>
      <c r="ED17" s="7"/>
      <c r="EE17" s="7"/>
      <c r="EH17" s="5"/>
      <c r="EI17" s="6"/>
      <c r="EJ17" s="5"/>
      <c r="XFC17" s="4">
        <f t="shared" si="0"/>
        <v>4.3658201492537305</v>
      </c>
    </row>
    <row r="18" spans="1:159 16383:16383" s="2" customFormat="1" hidden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H18" s="3"/>
      <c r="EI18" s="3"/>
      <c r="EJ18" s="3"/>
    </row>
    <row r="19" spans="1:159 16383:16383" ht="14.25" hidden="1" x14ac:dyDescent="0.2">
      <c r="A19" s="42" t="s">
        <v>1</v>
      </c>
      <c r="B19" s="4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</row>
    <row r="20" spans="1:159 16383:16383" ht="14.25" hidden="1" x14ac:dyDescent="0.2">
      <c r="A20" s="34" t="s">
        <v>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</row>
    <row r="21" spans="1:159 16383:16383" hidden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</row>
    <row r="22" spans="1:159 16383:16383" ht="15.75" hidden="1" x14ac:dyDescent="0.2">
      <c r="A22" s="35"/>
      <c r="B22" s="7"/>
      <c r="C22" s="7"/>
      <c r="D22" s="7"/>
      <c r="E22" s="7">
        <f>AVERAGE(E11:E21)</f>
        <v>0.93100000000000005</v>
      </c>
      <c r="F22" s="7"/>
      <c r="G22" s="7"/>
      <c r="H22" s="7">
        <f>AVERAGE(H11:H21)</f>
        <v>5.55</v>
      </c>
      <c r="I22" s="7">
        <f>AVERAGE(I11:I21)</f>
        <v>1</v>
      </c>
      <c r="J22" s="7">
        <f>AVERAGE(J11:J21)</f>
        <v>36</v>
      </c>
      <c r="K22" s="7"/>
      <c r="L22" s="7">
        <f>AVERAGE(L11:L21)</f>
        <v>2</v>
      </c>
      <c r="M22" s="36">
        <f>AVERAGE(M11:M21)</f>
        <v>9.65</v>
      </c>
      <c r="N22" s="36">
        <f>AVERAGE(N11:N21)</f>
        <v>1.8000000000000003</v>
      </c>
      <c r="O22" s="7"/>
      <c r="P22" s="7">
        <f>AVERAGE(P11:P21)</f>
        <v>7.5</v>
      </c>
      <c r="Q22" s="7">
        <f>AVERAGE(Q11:Q21)</f>
        <v>90</v>
      </c>
      <c r="R22" s="7">
        <f>AVERAGE(R11:R21)</f>
        <v>13.75</v>
      </c>
      <c r="S22" s="7"/>
      <c r="T22" s="7">
        <f>AVERAGE(T11:T21)</f>
        <v>35.5</v>
      </c>
      <c r="U22" s="7">
        <f>AVERAGE(U11:U21)</f>
        <v>30</v>
      </c>
      <c r="V22" s="7">
        <f>AVERAGE(V11:V21)</f>
        <v>5.8949999999999996</v>
      </c>
      <c r="W22" s="7">
        <f>AVERAGE(W11:W21)</f>
        <v>0.97249999999999992</v>
      </c>
      <c r="X22" s="7"/>
      <c r="Y22" s="7"/>
      <c r="Z22" s="7">
        <f>AVERAGE(Z11:Z21)</f>
        <v>6.125</v>
      </c>
      <c r="AA22" s="33">
        <f>AVERAGE(AA11:AA21)</f>
        <v>6.625</v>
      </c>
      <c r="AB22" s="7"/>
      <c r="AC22" s="7">
        <f>AVERAGE(AC11:AC21)</f>
        <v>7.5000000000000006E-3</v>
      </c>
      <c r="AD22" s="7">
        <f>AVERAGE(AD11:AD21)</f>
        <v>0.28750000000000003</v>
      </c>
      <c r="AE22" s="7">
        <f>AVERAGE(AE11:AE21)</f>
        <v>0.61499999999999999</v>
      </c>
      <c r="AF22" s="7"/>
      <c r="AG22" s="7">
        <f>AVERAGE(AG11:AG21)</f>
        <v>0.87749999999999995</v>
      </c>
      <c r="AH22" s="7">
        <f>AVERAGE(AH11:AH21)</f>
        <v>2.4999999999999998E-2</v>
      </c>
      <c r="AI22" s="7">
        <f>AVERAGE(AI11:AI21)</f>
        <v>1.4999999999999999E-2</v>
      </c>
      <c r="AJ22" s="7"/>
      <c r="AK22" s="7">
        <f t="shared" ref="AK22:AT22" si="3">AVERAGE(AK11:AK21)</f>
        <v>3.175E-2</v>
      </c>
      <c r="AL22" s="7">
        <f t="shared" si="3"/>
        <v>6.7499999999999993E-4</v>
      </c>
      <c r="AM22" s="7">
        <f t="shared" si="3"/>
        <v>4.3E-3</v>
      </c>
      <c r="AN22" s="7">
        <f t="shared" si="3"/>
        <v>2.5000000000000001E-2</v>
      </c>
      <c r="AO22" s="7">
        <f t="shared" si="3"/>
        <v>2.5000000000000001E-3</v>
      </c>
      <c r="AP22" s="7">
        <f t="shared" si="3"/>
        <v>2.5000000000000001E-4</v>
      </c>
      <c r="AQ22" s="7">
        <f t="shared" si="3"/>
        <v>4.4250000000000005E-2</v>
      </c>
      <c r="AR22" s="7">
        <f t="shared" si="3"/>
        <v>7.1250000000000003E-4</v>
      </c>
      <c r="AS22" s="7">
        <f t="shared" si="3"/>
        <v>5.0000000000000001E-4</v>
      </c>
      <c r="AT22" s="7">
        <f t="shared" si="3"/>
        <v>5.0000000000000001E-3</v>
      </c>
      <c r="AU22" s="7"/>
      <c r="AV22" s="7">
        <f>AVERAGE(AV11:AV21)</f>
        <v>1E-3</v>
      </c>
      <c r="AW22" s="7"/>
      <c r="AX22" s="7"/>
      <c r="AY22" s="7">
        <f>AVERAGE(AY11:AY21)</f>
        <v>2.5000000000000001E-3</v>
      </c>
      <c r="AZ22" s="7">
        <f>AVERAGE(AZ11:AZ21)</f>
        <v>5.0000000000000001E-4</v>
      </c>
      <c r="BA22" s="7"/>
      <c r="BB22" s="7"/>
      <c r="BC22" s="7">
        <f>AVERAGE(BC11:BC21)</f>
        <v>5.0000000000000001E-3</v>
      </c>
      <c r="BD22" s="7">
        <f>AVERAGE(BD11:BD21)</f>
        <v>2.5000000000000001E-4</v>
      </c>
      <c r="BE22" s="7">
        <f>AVERAGE(BE11:BE21)</f>
        <v>0.11749999999999999</v>
      </c>
      <c r="BF22" s="7"/>
      <c r="BG22" s="7"/>
      <c r="BH22" s="7"/>
      <c r="BI22" s="7"/>
      <c r="BJ22" s="7"/>
      <c r="BK22" s="7"/>
      <c r="BL22" s="7">
        <f>AVERAGE(BL11:BL21)</f>
        <v>2.15</v>
      </c>
      <c r="BM22" s="7"/>
      <c r="BN22" s="21">
        <f>AVERAGE(BN11:BN21)</f>
        <v>0.15325</v>
      </c>
      <c r="BO22" s="7"/>
      <c r="BP22" s="7"/>
      <c r="BQ22" s="7"/>
      <c r="BR22" s="7">
        <f>AVERAGE(BR11:BR21)</f>
        <v>1.5</v>
      </c>
      <c r="BS22" s="7"/>
      <c r="BT22" s="7"/>
      <c r="BU22" s="7"/>
      <c r="BV22" s="7"/>
      <c r="BW22" s="7"/>
      <c r="BX22" s="7"/>
      <c r="BY22" s="7"/>
      <c r="BZ22" s="7">
        <f>AVERAGE(BZ11:BZ21)</f>
        <v>5.0000000000000001E-3</v>
      </c>
      <c r="CA22" s="7"/>
      <c r="CB22" s="7">
        <f>AVERAGE(CB11:CB21)</f>
        <v>1.6274999999999999</v>
      </c>
      <c r="CC22" s="7">
        <f>AVERAGE(CC11:CC21)</f>
        <v>5.0000000000000001E-3</v>
      </c>
      <c r="CD22" s="7"/>
      <c r="CE22" s="7">
        <f>AVERAGE(CE11:CE21)</f>
        <v>0.3775</v>
      </c>
      <c r="CF22" s="7"/>
      <c r="CG22" s="7"/>
      <c r="CH22" s="7"/>
      <c r="CI22" s="7"/>
      <c r="CJ22" s="7">
        <f>AVERAGE(CJ11:CJ21)</f>
        <v>3.2500000000000004E-4</v>
      </c>
      <c r="CK22" s="7">
        <f>AVERAGE(CK11:CK21)</f>
        <v>2.5000000000000001E-4</v>
      </c>
      <c r="CL22" s="7">
        <f>AVERAGE(CL11:CL21)</f>
        <v>2.0000000000000001E-4</v>
      </c>
      <c r="CM22" s="7">
        <f>AVERAGE(CM11:CM21)</f>
        <v>3.5000000000000005E-4</v>
      </c>
      <c r="CN22" s="7">
        <f>AVERAGE(CN11:CN21)</f>
        <v>2.5000000000000001E-4</v>
      </c>
      <c r="CO22" s="7"/>
      <c r="CP22" s="7"/>
      <c r="CQ22" s="7">
        <f>AVERAGE(CQ11:CQ21)</f>
        <v>5.0000000000000001E-3</v>
      </c>
      <c r="CR22" s="7">
        <f>AVERAGE(CR11:CR21)</f>
        <v>0.375</v>
      </c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>
        <f>AVERAGE(DF11:DF21)</f>
        <v>1.8</v>
      </c>
      <c r="DG22" s="7">
        <f>AVERAGE(DG11:DG21)</f>
        <v>5.0000000000000001E-3</v>
      </c>
      <c r="DH22" s="7">
        <f>AVERAGE(DH11:DH21)</f>
        <v>5.0000000000000001E-3</v>
      </c>
      <c r="DI22" s="7">
        <f>AVERAGE(DI11:DI21)</f>
        <v>2.5000000000000001E-3</v>
      </c>
      <c r="DJ22" s="7">
        <f>AVERAGE(DJ11:DJ21)</f>
        <v>2.5000000000000001E-3</v>
      </c>
      <c r="DK22" s="7"/>
      <c r="DL22" s="7">
        <f>AVERAGE(DL11:DL21)</f>
        <v>5.0000000000000001E-3</v>
      </c>
      <c r="DM22" s="7"/>
      <c r="DN22" s="7">
        <f t="shared" ref="DN22:DU22" si="4">AVERAGE(DN11:DN21)</f>
        <v>1.5</v>
      </c>
      <c r="DO22" s="7">
        <f t="shared" si="4"/>
        <v>9.8250000000000004E-2</v>
      </c>
      <c r="DP22" s="9">
        <f t="shared" si="4"/>
        <v>1.66E-2</v>
      </c>
      <c r="DQ22" s="21">
        <f t="shared" si="4"/>
        <v>1.4749999999999999E-2</v>
      </c>
      <c r="DR22" s="7">
        <f t="shared" si="4"/>
        <v>92</v>
      </c>
      <c r="DS22" s="7">
        <f t="shared" si="4"/>
        <v>87.375</v>
      </c>
      <c r="DT22" s="7">
        <f t="shared" si="4"/>
        <v>15.75</v>
      </c>
      <c r="DU22" s="7">
        <f t="shared" si="4"/>
        <v>6.2500000000000003E-3</v>
      </c>
      <c r="DV22" s="7"/>
      <c r="DW22" s="7">
        <f>AVERAGE(DW11:DW21)</f>
        <v>2.7249999999999996</v>
      </c>
      <c r="DX22" s="7"/>
      <c r="DY22" s="7"/>
      <c r="DZ22" s="7"/>
      <c r="EA22" s="7">
        <f>AVERAGE(EA11:EA21)</f>
        <v>5.0000000000000001E-3</v>
      </c>
      <c r="EB22" s="7"/>
      <c r="EC22" s="7"/>
      <c r="ED22" s="7"/>
      <c r="EE22" s="7"/>
      <c r="XFC22">
        <f>AVERAGE(E22:XFB22)</f>
        <v>6.8070318014705871</v>
      </c>
    </row>
    <row r="23" spans="1:159 16383:16383" ht="15.75" hidden="1" x14ac:dyDescent="0.2">
      <c r="A23" s="35"/>
      <c r="B23" s="7"/>
      <c r="C23" s="7"/>
      <c r="D23" s="7"/>
      <c r="E23" s="7">
        <f>MIN(E11:E22)</f>
        <v>0.93100000000000005</v>
      </c>
      <c r="F23" s="7"/>
      <c r="G23" s="7"/>
      <c r="H23" s="7">
        <f>MIN(H11:H22)</f>
        <v>0.9</v>
      </c>
      <c r="I23" s="7">
        <f>MIN(I11:I22)</f>
        <v>1</v>
      </c>
      <c r="J23" s="7">
        <f>MIN(J11:J22)</f>
        <v>29</v>
      </c>
      <c r="K23" s="7"/>
      <c r="L23" s="7">
        <f>MIN(L11:L22)</f>
        <v>1</v>
      </c>
      <c r="M23" s="36">
        <f>MIN(M11:M22)</f>
        <v>8.5</v>
      </c>
      <c r="N23" s="36">
        <f>MIN(N11:N22)</f>
        <v>1.3</v>
      </c>
      <c r="O23" s="7"/>
      <c r="P23" s="7">
        <f>MIN(P11:P22)</f>
        <v>5.5</v>
      </c>
      <c r="Q23" s="7">
        <f>MIN(Q11:Q22)</f>
        <v>80</v>
      </c>
      <c r="R23" s="7">
        <f>MIN(R11:R22)</f>
        <v>8.8000000000000007</v>
      </c>
      <c r="S23" s="7"/>
      <c r="T23" s="7">
        <f>MIN(T11:T22)</f>
        <v>31</v>
      </c>
      <c r="U23" s="7">
        <f>MIN(U11:U22)</f>
        <v>28</v>
      </c>
      <c r="V23" s="7">
        <f>MIN(V11:V22)</f>
        <v>5.37</v>
      </c>
      <c r="W23" s="7">
        <f>MIN(W11:W22)</f>
        <v>0.88</v>
      </c>
      <c r="X23" s="7"/>
      <c r="Y23" s="7"/>
      <c r="Z23" s="7">
        <f>MIN(Z11:Z22)</f>
        <v>5.6</v>
      </c>
      <c r="AA23" s="33">
        <f>MIN(AA11:AA22)</f>
        <v>6</v>
      </c>
      <c r="AB23" s="7"/>
      <c r="AC23" s="7">
        <f>MIN(AC11:AC22)</f>
        <v>5.0000000000000001E-3</v>
      </c>
      <c r="AD23" s="7">
        <f>MIN(AD11:AD22)</f>
        <v>0.1</v>
      </c>
      <c r="AE23" s="7">
        <f>MIN(AE11:AE22)</f>
        <v>0.28999999999999998</v>
      </c>
      <c r="AF23" s="7"/>
      <c r="AG23" s="7">
        <f>MIN(AG11:AG22)</f>
        <v>0.28999999999999998</v>
      </c>
      <c r="AH23" s="7">
        <f>MIN(AH11:AH22)</f>
        <v>0.01</v>
      </c>
      <c r="AI23" s="7">
        <f>MIN(AI11:AI22)</f>
        <v>1.4999999999999999E-2</v>
      </c>
      <c r="AJ23" s="7"/>
      <c r="AK23" s="7">
        <f t="shared" ref="AK23:AT23" si="5">MIN(AK11:AK22)</f>
        <v>1.0999999999999999E-2</v>
      </c>
      <c r="AL23" s="7">
        <f t="shared" si="5"/>
        <v>5.0000000000000001E-4</v>
      </c>
      <c r="AM23" s="7">
        <f t="shared" si="5"/>
        <v>3.3999999999999998E-3</v>
      </c>
      <c r="AN23" s="7">
        <f t="shared" si="5"/>
        <v>2.5000000000000001E-2</v>
      </c>
      <c r="AO23" s="7">
        <f t="shared" si="5"/>
        <v>2.5000000000000001E-3</v>
      </c>
      <c r="AP23" s="7">
        <f t="shared" si="5"/>
        <v>1E-4</v>
      </c>
      <c r="AQ23" s="7">
        <f t="shared" si="5"/>
        <v>3.7999999999999999E-2</v>
      </c>
      <c r="AR23" s="7">
        <f t="shared" si="5"/>
        <v>2.5000000000000001E-4</v>
      </c>
      <c r="AS23" s="7">
        <f t="shared" si="5"/>
        <v>5.0000000000000001E-4</v>
      </c>
      <c r="AT23" s="7">
        <f t="shared" si="5"/>
        <v>5.0000000000000001E-3</v>
      </c>
      <c r="AU23" s="7"/>
      <c r="AV23" s="7">
        <f>MIN(AV11:AV22)</f>
        <v>1E-3</v>
      </c>
      <c r="AW23" s="7"/>
      <c r="AX23" s="7"/>
      <c r="AY23" s="7">
        <f>MIN(AY11:AY22)</f>
        <v>2.5000000000000001E-3</v>
      </c>
      <c r="AZ23" s="7">
        <f>MIN(AZ11:AZ22)</f>
        <v>5.0000000000000001E-4</v>
      </c>
      <c r="BA23" s="7"/>
      <c r="BB23" s="7"/>
      <c r="BC23" s="7">
        <f>MIN(BC11:BC22)</f>
        <v>5.0000000000000001E-3</v>
      </c>
      <c r="BD23" s="7">
        <f>MIN(BD11:BD22)</f>
        <v>2.5000000000000001E-4</v>
      </c>
      <c r="BE23" s="7">
        <f>MIN(BE11:BE22)</f>
        <v>0.08</v>
      </c>
      <c r="BF23" s="7"/>
      <c r="BG23" s="7"/>
      <c r="BH23" s="7"/>
      <c r="BI23" s="7"/>
      <c r="BJ23" s="7"/>
      <c r="BK23" s="7"/>
      <c r="BL23" s="7">
        <f>MIN(BL11:BL22)</f>
        <v>2.15</v>
      </c>
      <c r="BM23" s="7"/>
      <c r="BN23" s="21">
        <f>MIN(BN11:BN22)</f>
        <v>8.5000000000000006E-2</v>
      </c>
      <c r="BO23" s="7"/>
      <c r="BP23" s="7"/>
      <c r="BQ23" s="7"/>
      <c r="BR23" s="7">
        <f>MIN(BR11:BR22)</f>
        <v>1.5</v>
      </c>
      <c r="BS23" s="7"/>
      <c r="BT23" s="7"/>
      <c r="BU23" s="7"/>
      <c r="BV23" s="7"/>
      <c r="BW23" s="7"/>
      <c r="BX23" s="7"/>
      <c r="BY23" s="7"/>
      <c r="BZ23" s="7">
        <f>MIN(BZ11:BZ22)</f>
        <v>5.0000000000000001E-3</v>
      </c>
      <c r="CA23" s="7"/>
      <c r="CB23" s="7">
        <f>MIN(CB11:CB22)</f>
        <v>0.25</v>
      </c>
      <c r="CC23" s="7">
        <f>MIN(CC11:CC22)</f>
        <v>5.0000000000000001E-3</v>
      </c>
      <c r="CD23" s="7"/>
      <c r="CE23" s="7">
        <f>MIN(CE11:CE22)</f>
        <v>0.25</v>
      </c>
      <c r="CF23" s="7"/>
      <c r="CG23" s="7"/>
      <c r="CH23" s="7"/>
      <c r="CI23" s="7"/>
      <c r="CJ23" s="7">
        <f>MIN(CJ11:CJ22)</f>
        <v>2.0000000000000001E-4</v>
      </c>
      <c r="CK23" s="7">
        <f>MIN(CK11:CK22)</f>
        <v>2.0000000000000001E-4</v>
      </c>
      <c r="CL23" s="7">
        <f>MIN(CL11:CL22)</f>
        <v>2.0000000000000001E-4</v>
      </c>
      <c r="CM23" s="7">
        <f>MIN(CM11:CM22)</f>
        <v>2.0000000000000001E-4</v>
      </c>
      <c r="CN23" s="7">
        <f>MIN(CN11:CN22)</f>
        <v>2.0000000000000001E-4</v>
      </c>
      <c r="CO23" s="7"/>
      <c r="CP23" s="7"/>
      <c r="CQ23" s="7">
        <f>MIN(CQ11:CQ22)</f>
        <v>5.0000000000000001E-3</v>
      </c>
      <c r="CR23" s="7">
        <f>MIN(CR11:CR22)</f>
        <v>0.375</v>
      </c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>
        <f>MIN(DF11:DF22)</f>
        <v>1.8</v>
      </c>
      <c r="DG23" s="7">
        <f>MIN(DG11:DG22)</f>
        <v>5.0000000000000001E-3</v>
      </c>
      <c r="DH23" s="7">
        <f>MIN(DH11:DH22)</f>
        <v>5.0000000000000001E-3</v>
      </c>
      <c r="DI23" s="7">
        <f>MIN(DI11:DI22)</f>
        <v>2.5000000000000001E-3</v>
      </c>
      <c r="DJ23" s="7">
        <f>MIN(DJ11:DJ22)</f>
        <v>2.5000000000000001E-3</v>
      </c>
      <c r="DK23" s="7"/>
      <c r="DL23" s="7">
        <f>MIN(DL11:DL22)</f>
        <v>5.0000000000000001E-3</v>
      </c>
      <c r="DM23" s="7"/>
      <c r="DN23" s="7">
        <f t="shared" ref="DN23:DU23" si="6">MIN(DN11:DN22)</f>
        <v>1.5</v>
      </c>
      <c r="DO23" s="7">
        <f t="shared" si="6"/>
        <v>7.9000000000000001E-2</v>
      </c>
      <c r="DP23" s="9">
        <f t="shared" si="6"/>
        <v>8.2000000000000007E-3</v>
      </c>
      <c r="DQ23" s="21">
        <f t="shared" si="6"/>
        <v>5.0000000000000001E-3</v>
      </c>
      <c r="DR23" s="7">
        <f t="shared" si="6"/>
        <v>15</v>
      </c>
      <c r="DS23" s="7">
        <f t="shared" si="6"/>
        <v>1.5</v>
      </c>
      <c r="DT23" s="7">
        <f t="shared" si="6"/>
        <v>0</v>
      </c>
      <c r="DU23" s="7">
        <f t="shared" si="6"/>
        <v>5.0000000000000001E-3</v>
      </c>
      <c r="DV23" s="7"/>
      <c r="DW23" s="7">
        <f>MIN(DW11:DW22)</f>
        <v>1.28</v>
      </c>
      <c r="DX23" s="7"/>
      <c r="DY23" s="7"/>
      <c r="DZ23" s="7"/>
      <c r="EA23" s="7">
        <f>MIN(EA11:EA22)</f>
        <v>5.0000000000000001E-3</v>
      </c>
      <c r="EB23" s="7"/>
      <c r="EC23" s="7"/>
      <c r="ED23" s="7"/>
      <c r="EE23" s="7"/>
      <c r="XFC23">
        <f>MIN(XFC11:XFD22)</f>
        <v>4.3749999999999995E-3</v>
      </c>
    </row>
    <row r="24" spans="1:159 16383:16383" ht="15.75" hidden="1" x14ac:dyDescent="0.2">
      <c r="A24" s="35"/>
      <c r="B24" s="7"/>
      <c r="C24" s="7"/>
      <c r="D24" s="7"/>
      <c r="E24" s="7">
        <f>MAX(E11:E23)</f>
        <v>0.93100000000000005</v>
      </c>
      <c r="F24" s="7"/>
      <c r="G24" s="7"/>
      <c r="H24" s="7">
        <f>MAX(H11:H23)</f>
        <v>10.4</v>
      </c>
      <c r="I24" s="7">
        <f>MAX(I11:I23)</f>
        <v>1</v>
      </c>
      <c r="J24" s="7">
        <f>MAX(J11:J23)</f>
        <v>45.9</v>
      </c>
      <c r="K24" s="7"/>
      <c r="L24" s="7">
        <f>MAX(L11:L23)</f>
        <v>4</v>
      </c>
      <c r="M24" s="36">
        <f>MAX(M11:M23)</f>
        <v>10.8</v>
      </c>
      <c r="N24" s="36">
        <f>MAX(N11:N23)</f>
        <v>2.4</v>
      </c>
      <c r="O24" s="7"/>
      <c r="P24" s="7">
        <f>MAX(P11:P23)</f>
        <v>9.8000000000000007</v>
      </c>
      <c r="Q24" s="7">
        <f>MAX(Q11:Q23)</f>
        <v>97</v>
      </c>
      <c r="R24" s="7">
        <f>MAX(R11:R23)</f>
        <v>22</v>
      </c>
      <c r="S24" s="7"/>
      <c r="T24" s="7">
        <f>MAX(T11:T23)</f>
        <v>38</v>
      </c>
      <c r="U24" s="7">
        <f>MAX(U11:U23)</f>
        <v>34</v>
      </c>
      <c r="V24" s="7">
        <f>MAX(V11:V23)</f>
        <v>6.23</v>
      </c>
      <c r="W24" s="7">
        <f>MAX(W11:W23)</f>
        <v>1.24</v>
      </c>
      <c r="X24" s="7"/>
      <c r="Y24" s="7"/>
      <c r="Z24" s="7">
        <f>MAX(Z11:Z23)</f>
        <v>6.6</v>
      </c>
      <c r="AA24" s="33">
        <f>MAX(AA11:AA23)</f>
        <v>7.1</v>
      </c>
      <c r="AB24" s="7"/>
      <c r="AC24" s="7">
        <f>MAX(AC11:AC23)</f>
        <v>0.01</v>
      </c>
      <c r="AD24" s="7">
        <f>MAX(AD11:AD23)</f>
        <v>0.53</v>
      </c>
      <c r="AE24" s="7">
        <f>MAX(AE11:AE23)</f>
        <v>1.39</v>
      </c>
      <c r="AF24" s="7"/>
      <c r="AG24" s="7">
        <f>MAX(AG11:AG23)</f>
        <v>1.92</v>
      </c>
      <c r="AH24" s="7">
        <f>MAX(AH11:AH23)</f>
        <v>0.03</v>
      </c>
      <c r="AI24" s="7">
        <f>MAX(AI11:AI23)</f>
        <v>1.4999999999999999E-2</v>
      </c>
      <c r="AJ24" s="7"/>
      <c r="AK24" s="7">
        <f t="shared" ref="AK24:AT24" si="7">MAX(AK11:AK23)</f>
        <v>0.08</v>
      </c>
      <c r="AL24" s="7">
        <f t="shared" si="7"/>
        <v>1.1999999999999999E-3</v>
      </c>
      <c r="AM24" s="7">
        <f t="shared" si="7"/>
        <v>6.4000000000000003E-3</v>
      </c>
      <c r="AN24" s="7">
        <f t="shared" si="7"/>
        <v>2.5000000000000001E-2</v>
      </c>
      <c r="AO24" s="7">
        <f t="shared" si="7"/>
        <v>2.5000000000000001E-3</v>
      </c>
      <c r="AP24" s="7">
        <f t="shared" si="7"/>
        <v>4.0000000000000002E-4</v>
      </c>
      <c r="AQ24" s="7">
        <f t="shared" si="7"/>
        <v>5.1999999999999998E-2</v>
      </c>
      <c r="AR24" s="7">
        <f t="shared" si="7"/>
        <v>1E-3</v>
      </c>
      <c r="AS24" s="7">
        <f t="shared" si="7"/>
        <v>5.0000000000000001E-4</v>
      </c>
      <c r="AT24" s="7">
        <f t="shared" si="7"/>
        <v>5.0000000000000001E-3</v>
      </c>
      <c r="AU24" s="7"/>
      <c r="AV24" s="7">
        <f>MAX(AV11:AV23)</f>
        <v>1E-3</v>
      </c>
      <c r="AW24" s="7"/>
      <c r="AX24" s="7"/>
      <c r="AY24" s="7">
        <f>MAX(AY11:AY23)</f>
        <v>2.5000000000000001E-3</v>
      </c>
      <c r="AZ24" s="7">
        <f>MAX(AZ11:AZ23)</f>
        <v>5.0000000000000001E-4</v>
      </c>
      <c r="BA24" s="7"/>
      <c r="BB24" s="7"/>
      <c r="BC24" s="7">
        <f>MAX(BC11:BC23)</f>
        <v>5.0000000000000001E-3</v>
      </c>
      <c r="BD24" s="7">
        <f>MAX(BD11:BD23)</f>
        <v>2.5000000000000001E-4</v>
      </c>
      <c r="BE24" s="7">
        <f>MAX(BE11:BE23)</f>
        <v>0.15</v>
      </c>
      <c r="BF24" s="7"/>
      <c r="BG24" s="7"/>
      <c r="BH24" s="7"/>
      <c r="BI24" s="7"/>
      <c r="BJ24" s="7"/>
      <c r="BK24" s="7"/>
      <c r="BL24" s="7">
        <f>MAX(BL11:BL23)</f>
        <v>2.15</v>
      </c>
      <c r="BM24" s="7"/>
      <c r="BN24" s="21">
        <f>MAX(BN11:BN23)</f>
        <v>0.245</v>
      </c>
      <c r="BO24" s="7"/>
      <c r="BP24" s="7"/>
      <c r="BQ24" s="7"/>
      <c r="BR24" s="7">
        <f>MAX(BR11:BR23)</f>
        <v>1.5</v>
      </c>
      <c r="BS24" s="7"/>
      <c r="BT24" s="7"/>
      <c r="BU24" s="7"/>
      <c r="BV24" s="7"/>
      <c r="BW24" s="7"/>
      <c r="BX24" s="7"/>
      <c r="BY24" s="7"/>
      <c r="BZ24" s="7">
        <f>MAX(BZ11:BZ23)</f>
        <v>5.0000000000000001E-3</v>
      </c>
      <c r="CA24" s="7"/>
      <c r="CB24" s="7">
        <f>MAX(CB11:CB23)</f>
        <v>4.8</v>
      </c>
      <c r="CC24" s="7">
        <f>MAX(CC11:CC23)</f>
        <v>5.0000000000000001E-3</v>
      </c>
      <c r="CD24" s="7"/>
      <c r="CE24" s="7">
        <f>MAX(CE11:CE23)</f>
        <v>0.52</v>
      </c>
      <c r="CF24" s="7"/>
      <c r="CG24" s="7"/>
      <c r="CH24" s="7"/>
      <c r="CI24" s="7"/>
      <c r="CJ24" s="7">
        <f>MAX(CJ11:CJ23)</f>
        <v>5.0000000000000001E-4</v>
      </c>
      <c r="CK24" s="7">
        <f>MAX(CK11:CK23)</f>
        <v>4.0000000000000002E-4</v>
      </c>
      <c r="CL24" s="7">
        <f>MAX(CL11:CL23)</f>
        <v>2.0000000000000001E-4</v>
      </c>
      <c r="CM24" s="7">
        <f>MAX(CM11:CM23)</f>
        <v>5.9999999999999995E-4</v>
      </c>
      <c r="CN24" s="7">
        <f>MAX(CN11:CN23)</f>
        <v>4.0000000000000002E-4</v>
      </c>
      <c r="CO24" s="7"/>
      <c r="CP24" s="7"/>
      <c r="CQ24" s="7">
        <f>MAX(CQ11:CQ23)</f>
        <v>5.0000000000000001E-3</v>
      </c>
      <c r="CR24" s="7">
        <f>MAX(CR11:CR23)</f>
        <v>0.375</v>
      </c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>
        <f>MAX(DF11:DF23)</f>
        <v>1.8</v>
      </c>
      <c r="DG24" s="7">
        <f>MAX(DG11:DG23)</f>
        <v>5.0000000000000001E-3</v>
      </c>
      <c r="DH24" s="7">
        <f>MAX(DH11:DH23)</f>
        <v>5.0000000000000001E-3</v>
      </c>
      <c r="DI24" s="7">
        <f>MAX(DI11:DI23)</f>
        <v>2.5000000000000001E-3</v>
      </c>
      <c r="DJ24" s="7">
        <f>MAX(DJ11:DJ23)</f>
        <v>2.5000000000000001E-3</v>
      </c>
      <c r="DK24" s="7"/>
      <c r="DL24" s="7">
        <f>MAX(DL11:DL23)</f>
        <v>5.0000000000000001E-3</v>
      </c>
      <c r="DM24" s="7"/>
      <c r="DN24" s="7">
        <f t="shared" ref="DN24:DU24" si="8">MAX(DN11:DN23)</f>
        <v>1.5</v>
      </c>
      <c r="DO24" s="7">
        <f t="shared" si="8"/>
        <v>0.14099999999999999</v>
      </c>
      <c r="DP24" s="9">
        <f t="shared" si="8"/>
        <v>3.2000000000000001E-2</v>
      </c>
      <c r="DQ24" s="21">
        <f t="shared" si="8"/>
        <v>2.1000000000000001E-2</v>
      </c>
      <c r="DR24" s="7">
        <f t="shared" si="8"/>
        <v>240</v>
      </c>
      <c r="DS24" s="7">
        <f t="shared" si="8"/>
        <v>240</v>
      </c>
      <c r="DT24" s="7">
        <f t="shared" si="8"/>
        <v>31</v>
      </c>
      <c r="DU24" s="7">
        <f t="shared" si="8"/>
        <v>0.01</v>
      </c>
      <c r="DV24" s="7"/>
      <c r="DW24" s="7">
        <f>MAX(DW11:DW23)</f>
        <v>6.16</v>
      </c>
      <c r="DX24" s="7"/>
      <c r="DY24" s="7"/>
      <c r="DZ24" s="7"/>
      <c r="EA24" s="7">
        <f>MAX(EA11:EA23)</f>
        <v>5.0000000000000001E-3</v>
      </c>
      <c r="EB24" s="7"/>
      <c r="EC24" s="7"/>
      <c r="ED24" s="7"/>
      <c r="EE24" s="7"/>
      <c r="XFC24">
        <f>MAX(XFC11:XFD23)</f>
        <v>13.424000847457624</v>
      </c>
    </row>
    <row r="25" spans="1:159 16383:16383" ht="15.75" hidden="1" x14ac:dyDescent="0.2">
      <c r="A25" s="3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</row>
    <row r="26" spans="1:159 16383:16383" s="20" customFormat="1" ht="15.75" x14ac:dyDescent="0.2">
      <c r="A26" s="46" t="s">
        <v>301</v>
      </c>
      <c r="B26" s="43"/>
      <c r="C26" s="7"/>
      <c r="D26" s="37"/>
      <c r="E26" s="43">
        <v>0.93100000000000005</v>
      </c>
      <c r="F26" s="43"/>
      <c r="G26" s="43"/>
      <c r="H26" s="7">
        <v>5.55</v>
      </c>
      <c r="I26" s="7">
        <v>1</v>
      </c>
      <c r="J26" s="7">
        <v>36</v>
      </c>
      <c r="K26" s="7"/>
      <c r="L26" s="7">
        <v>2</v>
      </c>
      <c r="M26" s="7">
        <v>9.65</v>
      </c>
      <c r="N26" s="7">
        <v>1.8000000000000003</v>
      </c>
      <c r="O26" s="7"/>
      <c r="P26" s="7">
        <v>7.5</v>
      </c>
      <c r="Q26" s="7">
        <v>90</v>
      </c>
      <c r="R26" s="7">
        <v>13.75</v>
      </c>
      <c r="S26" s="7"/>
      <c r="T26" s="7">
        <v>35.5</v>
      </c>
      <c r="U26" s="7">
        <v>30</v>
      </c>
      <c r="V26" s="7">
        <v>5.8949999999999996</v>
      </c>
      <c r="W26" s="7">
        <v>0.97249999999999992</v>
      </c>
      <c r="X26" s="7"/>
      <c r="Y26" s="7"/>
      <c r="Z26" s="7">
        <v>6.125</v>
      </c>
      <c r="AA26" s="7">
        <v>6.625</v>
      </c>
      <c r="AB26" s="7"/>
      <c r="AC26" s="7">
        <v>7.5000000000000006E-3</v>
      </c>
      <c r="AD26" s="7">
        <v>0.28750000000000003</v>
      </c>
      <c r="AE26" s="7">
        <v>0.61499999999999999</v>
      </c>
      <c r="AF26" s="7"/>
      <c r="AG26" s="7">
        <v>0.87749999999999995</v>
      </c>
      <c r="AH26" s="7">
        <v>2.4999999999999998E-2</v>
      </c>
      <c r="AI26" s="7" t="s">
        <v>293</v>
      </c>
      <c r="AJ26" s="7"/>
      <c r="AK26" s="7">
        <v>3.175E-2</v>
      </c>
      <c r="AL26" s="7">
        <v>6.7500000000000004E-4</v>
      </c>
      <c r="AM26" s="7">
        <v>4.3E-3</v>
      </c>
      <c r="AN26" s="7" t="s">
        <v>294</v>
      </c>
      <c r="AO26" s="7" t="s">
        <v>295</v>
      </c>
      <c r="AP26" s="7">
        <v>2.5000000000000001E-4</v>
      </c>
      <c r="AQ26" s="7">
        <v>4.4250000000000005E-2</v>
      </c>
      <c r="AR26" s="7">
        <v>7.1250000000000003E-4</v>
      </c>
      <c r="AS26" s="7" t="s">
        <v>3</v>
      </c>
      <c r="AT26" s="7" t="s">
        <v>2</v>
      </c>
      <c r="AU26" s="7"/>
      <c r="AV26" s="7" t="s">
        <v>4</v>
      </c>
      <c r="AW26" s="7"/>
      <c r="AX26" s="7"/>
      <c r="AY26" s="7" t="s">
        <v>295</v>
      </c>
      <c r="AZ26" s="7" t="s">
        <v>3</v>
      </c>
      <c r="BA26" s="7"/>
      <c r="BB26" s="7"/>
      <c r="BC26" s="7" t="s">
        <v>2</v>
      </c>
      <c r="BD26" s="7" t="s">
        <v>296</v>
      </c>
      <c r="BE26" s="7">
        <v>0.11749999999999999</v>
      </c>
      <c r="BF26" s="7"/>
      <c r="BG26" s="7"/>
      <c r="BH26" s="7"/>
      <c r="BI26" s="7"/>
      <c r="BJ26" s="7"/>
      <c r="BK26" s="7"/>
      <c r="BL26" s="7" t="s">
        <v>297</v>
      </c>
      <c r="BM26" s="7"/>
      <c r="BN26" s="7">
        <v>0.15325</v>
      </c>
      <c r="BO26" s="7"/>
      <c r="BP26" s="7"/>
      <c r="BQ26" s="7"/>
      <c r="BR26" s="7" t="s">
        <v>298</v>
      </c>
      <c r="BS26" s="7"/>
      <c r="BT26" s="7"/>
      <c r="BU26" s="7"/>
      <c r="BV26" s="7"/>
      <c r="BW26" s="7"/>
      <c r="BX26" s="7"/>
      <c r="BY26" s="7"/>
      <c r="BZ26" s="7" t="s">
        <v>2</v>
      </c>
      <c r="CA26" s="7"/>
      <c r="CB26" s="7">
        <v>1.6274999999999999</v>
      </c>
      <c r="CC26" s="7" t="s">
        <v>2</v>
      </c>
      <c r="CD26" s="7"/>
      <c r="CE26" s="7">
        <v>0.3775</v>
      </c>
      <c r="CF26" s="7"/>
      <c r="CG26" s="7"/>
      <c r="CH26" s="7"/>
      <c r="CI26" s="7"/>
      <c r="CJ26" s="7">
        <v>3.2500000000000004E-4</v>
      </c>
      <c r="CK26" s="7">
        <v>2.5000000000000001E-4</v>
      </c>
      <c r="CL26" s="7" t="s">
        <v>8</v>
      </c>
      <c r="CM26" s="7">
        <v>3.5000000000000005E-4</v>
      </c>
      <c r="CN26" s="7">
        <v>2.5000000000000001E-4</v>
      </c>
      <c r="CO26" s="7"/>
      <c r="CP26" s="7"/>
      <c r="CQ26" s="7" t="s">
        <v>2</v>
      </c>
      <c r="CR26" s="7" t="s">
        <v>299</v>
      </c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 t="s">
        <v>300</v>
      </c>
      <c r="DG26" s="7" t="s">
        <v>2</v>
      </c>
      <c r="DH26" s="7" t="s">
        <v>2</v>
      </c>
      <c r="DI26" s="7" t="s">
        <v>295</v>
      </c>
      <c r="DJ26" s="7" t="s">
        <v>295</v>
      </c>
      <c r="DK26" s="7"/>
      <c r="DL26" s="7" t="s">
        <v>2</v>
      </c>
      <c r="DM26" s="7"/>
      <c r="DN26" s="7" t="s">
        <v>298</v>
      </c>
      <c r="DO26" s="7">
        <v>9.8250000000000004E-2</v>
      </c>
      <c r="DP26" s="7">
        <v>1.66E-2</v>
      </c>
      <c r="DQ26" s="7">
        <v>1.4749999999999999E-2</v>
      </c>
      <c r="DR26" s="7">
        <v>92</v>
      </c>
      <c r="DS26" s="7">
        <v>87.375</v>
      </c>
      <c r="DT26" s="7">
        <v>15.75</v>
      </c>
      <c r="DU26" s="7">
        <v>6.2500000000000003E-3</v>
      </c>
      <c r="DV26" s="7"/>
      <c r="DW26" s="7">
        <v>2.7249999999999996</v>
      </c>
      <c r="DX26" s="7"/>
      <c r="DY26" s="7"/>
      <c r="DZ26" s="7"/>
      <c r="EA26" s="7" t="s">
        <v>2</v>
      </c>
      <c r="EB26" s="7"/>
      <c r="EC26" s="7"/>
      <c r="ED26" s="7"/>
      <c r="EE26" s="7"/>
      <c r="XFC26" s="20">
        <v>6.8070318014705871</v>
      </c>
    </row>
    <row r="27" spans="1:159 16383:16383" s="20" customFormat="1" ht="15.75" x14ac:dyDescent="0.2">
      <c r="A27" s="46" t="s">
        <v>303</v>
      </c>
      <c r="B27" s="44"/>
      <c r="C27" s="7"/>
      <c r="D27" s="37"/>
      <c r="E27" s="44">
        <v>0.93100000000000005</v>
      </c>
      <c r="F27" s="44"/>
      <c r="G27" s="44"/>
      <c r="H27" s="7">
        <v>10.4</v>
      </c>
      <c r="I27" s="7">
        <v>1</v>
      </c>
      <c r="J27" s="7">
        <v>45.9</v>
      </c>
      <c r="K27" s="7"/>
      <c r="L27" s="7">
        <v>4</v>
      </c>
      <c r="M27" s="7">
        <v>10.8</v>
      </c>
      <c r="N27" s="7">
        <v>2.4</v>
      </c>
      <c r="O27" s="7"/>
      <c r="P27" s="7">
        <v>9.8000000000000007</v>
      </c>
      <c r="Q27" s="7">
        <v>97</v>
      </c>
      <c r="R27" s="7">
        <v>22</v>
      </c>
      <c r="S27" s="7"/>
      <c r="T27" s="7">
        <v>38</v>
      </c>
      <c r="U27" s="7">
        <v>34</v>
      </c>
      <c r="V27" s="7">
        <v>6.23</v>
      </c>
      <c r="W27" s="7">
        <v>1.24</v>
      </c>
      <c r="X27" s="7"/>
      <c r="Y27" s="7"/>
      <c r="Z27" s="7">
        <v>6.6</v>
      </c>
      <c r="AA27" s="7">
        <v>7.1</v>
      </c>
      <c r="AB27" s="7"/>
      <c r="AC27" s="7">
        <v>0.01</v>
      </c>
      <c r="AD27" s="7">
        <v>0.53</v>
      </c>
      <c r="AE27" s="7">
        <v>1.39</v>
      </c>
      <c r="AF27" s="7"/>
      <c r="AG27" s="7">
        <v>1.92</v>
      </c>
      <c r="AH27" s="7">
        <v>0.03</v>
      </c>
      <c r="AI27" s="7">
        <v>1.4999999999999999E-2</v>
      </c>
      <c r="AJ27" s="7"/>
      <c r="AK27" s="7">
        <v>0.08</v>
      </c>
      <c r="AL27" s="7">
        <v>1.1999999999999999E-3</v>
      </c>
      <c r="AM27" s="7">
        <v>6.4000000000000003E-3</v>
      </c>
      <c r="AN27" s="7">
        <v>2.5000000000000001E-2</v>
      </c>
      <c r="AO27" s="7">
        <v>2.5000000000000001E-3</v>
      </c>
      <c r="AP27" s="7">
        <v>4.0000000000000002E-4</v>
      </c>
      <c r="AQ27" s="7">
        <v>5.1999999999999998E-2</v>
      </c>
      <c r="AR27" s="7">
        <v>1E-3</v>
      </c>
      <c r="AS27" s="7">
        <v>5.0000000000000001E-4</v>
      </c>
      <c r="AT27" s="7">
        <v>5.0000000000000001E-3</v>
      </c>
      <c r="AU27" s="7"/>
      <c r="AV27" s="7">
        <v>1E-3</v>
      </c>
      <c r="AW27" s="7"/>
      <c r="AX27" s="7"/>
      <c r="AY27" s="7">
        <v>2.5000000000000001E-3</v>
      </c>
      <c r="AZ27" s="7">
        <v>5.0000000000000001E-4</v>
      </c>
      <c r="BA27" s="7"/>
      <c r="BB27" s="7"/>
      <c r="BC27" s="7">
        <v>5.0000000000000001E-3</v>
      </c>
      <c r="BD27" s="7">
        <v>2.5000000000000001E-4</v>
      </c>
      <c r="BE27" s="7">
        <v>0.15</v>
      </c>
      <c r="BF27" s="7"/>
      <c r="BG27" s="7"/>
      <c r="BH27" s="7"/>
      <c r="BI27" s="7"/>
      <c r="BJ27" s="7"/>
      <c r="BK27" s="7"/>
      <c r="BL27" s="7">
        <v>2.15</v>
      </c>
      <c r="BM27" s="7"/>
      <c r="BN27" s="7">
        <v>0.245</v>
      </c>
      <c r="BO27" s="7"/>
      <c r="BP27" s="7"/>
      <c r="BQ27" s="7"/>
      <c r="BR27" s="7">
        <v>1.5</v>
      </c>
      <c r="BS27" s="7"/>
      <c r="BT27" s="7"/>
      <c r="BU27" s="7"/>
      <c r="BV27" s="7"/>
      <c r="BW27" s="7"/>
      <c r="BX27" s="7"/>
      <c r="BY27" s="7"/>
      <c r="BZ27" s="7">
        <v>5.0000000000000001E-3</v>
      </c>
      <c r="CA27" s="7"/>
      <c r="CB27" s="7">
        <v>4.8</v>
      </c>
      <c r="CC27" s="7">
        <v>5.0000000000000001E-3</v>
      </c>
      <c r="CD27" s="7"/>
      <c r="CE27" s="7">
        <v>0.52</v>
      </c>
      <c r="CF27" s="7"/>
      <c r="CG27" s="7"/>
      <c r="CH27" s="7"/>
      <c r="CI27" s="7"/>
      <c r="CJ27" s="7">
        <v>5.0000000000000001E-4</v>
      </c>
      <c r="CK27" s="7">
        <v>4.0000000000000002E-4</v>
      </c>
      <c r="CL27" s="7">
        <v>2.0000000000000001E-4</v>
      </c>
      <c r="CM27" s="7">
        <v>5.9999999999999995E-4</v>
      </c>
      <c r="CN27" s="7">
        <v>4.0000000000000002E-4</v>
      </c>
      <c r="CO27" s="7"/>
      <c r="CP27" s="7"/>
      <c r="CQ27" s="7">
        <v>5.0000000000000001E-3</v>
      </c>
      <c r="CR27" s="7">
        <v>0.375</v>
      </c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>
        <v>1.8</v>
      </c>
      <c r="DG27" s="7">
        <v>5.0000000000000001E-3</v>
      </c>
      <c r="DH27" s="7">
        <v>5.0000000000000001E-3</v>
      </c>
      <c r="DI27" s="7">
        <v>2.5000000000000001E-3</v>
      </c>
      <c r="DJ27" s="7">
        <v>2.5000000000000001E-3</v>
      </c>
      <c r="DK27" s="7"/>
      <c r="DL27" s="7">
        <v>5.0000000000000001E-3</v>
      </c>
      <c r="DM27" s="7"/>
      <c r="DN27" s="7">
        <v>1.5</v>
      </c>
      <c r="DO27" s="7">
        <v>0.14099999999999999</v>
      </c>
      <c r="DP27" s="7">
        <v>3.2000000000000001E-2</v>
      </c>
      <c r="DQ27" s="7">
        <v>2.1000000000000001E-2</v>
      </c>
      <c r="DR27" s="7">
        <v>240</v>
      </c>
      <c r="DS27" s="7">
        <v>240</v>
      </c>
      <c r="DT27" s="7">
        <v>31</v>
      </c>
      <c r="DU27" s="7">
        <v>0.01</v>
      </c>
      <c r="DV27" s="7"/>
      <c r="DW27" s="7">
        <v>6.16</v>
      </c>
      <c r="DX27" s="7"/>
      <c r="DY27" s="7"/>
      <c r="DZ27" s="7"/>
      <c r="EA27" s="7">
        <v>5.0000000000000001E-3</v>
      </c>
      <c r="EB27" s="7"/>
      <c r="EC27" s="7"/>
      <c r="ED27" s="7"/>
      <c r="EE27" s="7"/>
      <c r="XFC27" s="20">
        <v>13.424000847457624</v>
      </c>
    </row>
    <row r="28" spans="1:159 16383:16383" s="20" customFormat="1" ht="15.75" x14ac:dyDescent="0.2">
      <c r="A28" s="46" t="s">
        <v>302</v>
      </c>
      <c r="B28" s="45"/>
      <c r="C28" s="7"/>
      <c r="D28" s="37"/>
      <c r="E28" s="45">
        <v>0.93100000000000005</v>
      </c>
      <c r="F28" s="45"/>
      <c r="G28" s="45"/>
      <c r="H28" s="7">
        <v>0.9</v>
      </c>
      <c r="I28" s="7">
        <v>1</v>
      </c>
      <c r="J28" s="7">
        <v>29</v>
      </c>
      <c r="K28" s="7"/>
      <c r="L28" s="7">
        <v>1</v>
      </c>
      <c r="M28" s="7">
        <v>8.5</v>
      </c>
      <c r="N28" s="7">
        <v>1.3</v>
      </c>
      <c r="O28" s="7"/>
      <c r="P28" s="7">
        <v>5.5</v>
      </c>
      <c r="Q28" s="7">
        <v>80</v>
      </c>
      <c r="R28" s="7">
        <v>8.8000000000000007</v>
      </c>
      <c r="S28" s="7"/>
      <c r="T28" s="7">
        <v>31</v>
      </c>
      <c r="U28" s="7">
        <v>28</v>
      </c>
      <c r="V28" s="7">
        <v>5.37</v>
      </c>
      <c r="W28" s="7">
        <v>0.88</v>
      </c>
      <c r="X28" s="7"/>
      <c r="Y28" s="7"/>
      <c r="Z28" s="7">
        <v>5.6</v>
      </c>
      <c r="AA28" s="7">
        <v>6</v>
      </c>
      <c r="AB28" s="7"/>
      <c r="AC28" s="7">
        <v>5.0000000000000001E-3</v>
      </c>
      <c r="AD28" s="7">
        <v>0.1</v>
      </c>
      <c r="AE28" s="7">
        <v>0.28999999999999998</v>
      </c>
      <c r="AF28" s="7"/>
      <c r="AG28" s="7">
        <v>0.28999999999999998</v>
      </c>
      <c r="AH28" s="7">
        <v>0.01</v>
      </c>
      <c r="AI28" s="7">
        <v>1.4999999999999999E-2</v>
      </c>
      <c r="AJ28" s="7"/>
      <c r="AK28" s="7">
        <v>1.0999999999999999E-2</v>
      </c>
      <c r="AL28" s="7">
        <v>5.0000000000000001E-4</v>
      </c>
      <c r="AM28" s="7">
        <v>3.3999999999999998E-3</v>
      </c>
      <c r="AN28" s="7">
        <v>2.5000000000000001E-2</v>
      </c>
      <c r="AO28" s="7">
        <v>2.5000000000000001E-3</v>
      </c>
      <c r="AP28" s="7">
        <v>1E-4</v>
      </c>
      <c r="AQ28" s="7">
        <v>3.7999999999999999E-2</v>
      </c>
      <c r="AR28" s="7">
        <v>2.5000000000000001E-4</v>
      </c>
      <c r="AS28" s="7">
        <v>5.0000000000000001E-4</v>
      </c>
      <c r="AT28" s="7">
        <v>5.0000000000000001E-3</v>
      </c>
      <c r="AU28" s="7"/>
      <c r="AV28" s="7">
        <v>1E-3</v>
      </c>
      <c r="AW28" s="7"/>
      <c r="AX28" s="7"/>
      <c r="AY28" s="7">
        <v>2.5000000000000001E-3</v>
      </c>
      <c r="AZ28" s="7">
        <v>5.0000000000000001E-4</v>
      </c>
      <c r="BA28" s="7"/>
      <c r="BB28" s="7"/>
      <c r="BC28" s="7">
        <v>5.0000000000000001E-3</v>
      </c>
      <c r="BD28" s="7">
        <v>2.5000000000000001E-4</v>
      </c>
      <c r="BE28" s="7">
        <v>0.08</v>
      </c>
      <c r="BF28" s="7"/>
      <c r="BG28" s="7"/>
      <c r="BH28" s="7"/>
      <c r="BI28" s="7"/>
      <c r="BJ28" s="7"/>
      <c r="BK28" s="7"/>
      <c r="BL28" s="7">
        <v>2.15</v>
      </c>
      <c r="BM28" s="7"/>
      <c r="BN28" s="7">
        <v>8.5000000000000006E-2</v>
      </c>
      <c r="BO28" s="7"/>
      <c r="BP28" s="7"/>
      <c r="BQ28" s="7"/>
      <c r="BR28" s="7">
        <v>1.5</v>
      </c>
      <c r="BS28" s="7"/>
      <c r="BT28" s="7"/>
      <c r="BU28" s="7"/>
      <c r="BV28" s="7"/>
      <c r="BW28" s="7"/>
      <c r="BX28" s="7"/>
      <c r="BY28" s="7"/>
      <c r="BZ28" s="7">
        <v>5.0000000000000001E-3</v>
      </c>
      <c r="CA28" s="7"/>
      <c r="CB28" s="7">
        <v>0.25</v>
      </c>
      <c r="CC28" s="7">
        <v>5.0000000000000001E-3</v>
      </c>
      <c r="CD28" s="7"/>
      <c r="CE28" s="7">
        <v>0.25</v>
      </c>
      <c r="CF28" s="7"/>
      <c r="CG28" s="7"/>
      <c r="CH28" s="7"/>
      <c r="CI28" s="7"/>
      <c r="CJ28" s="7">
        <v>2.0000000000000001E-4</v>
      </c>
      <c r="CK28" s="7">
        <v>2.0000000000000001E-4</v>
      </c>
      <c r="CL28" s="7">
        <v>2.0000000000000001E-4</v>
      </c>
      <c r="CM28" s="7">
        <v>2.0000000000000001E-4</v>
      </c>
      <c r="CN28" s="7">
        <v>2.0000000000000001E-4</v>
      </c>
      <c r="CO28" s="7"/>
      <c r="CP28" s="7"/>
      <c r="CQ28" s="7">
        <v>5.0000000000000001E-3</v>
      </c>
      <c r="CR28" s="7">
        <v>0.375</v>
      </c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>
        <v>1.8</v>
      </c>
      <c r="DG28" s="7">
        <v>5.0000000000000001E-3</v>
      </c>
      <c r="DH28" s="7">
        <v>5.0000000000000001E-3</v>
      </c>
      <c r="DI28" s="7">
        <v>2.5000000000000001E-3</v>
      </c>
      <c r="DJ28" s="7">
        <v>2.5000000000000001E-3</v>
      </c>
      <c r="DK28" s="7"/>
      <c r="DL28" s="7">
        <v>5.0000000000000001E-3</v>
      </c>
      <c r="DM28" s="7"/>
      <c r="DN28" s="7">
        <v>1.5</v>
      </c>
      <c r="DO28" s="7">
        <v>7.9000000000000001E-2</v>
      </c>
      <c r="DP28" s="7">
        <v>8.2000000000000007E-3</v>
      </c>
      <c r="DQ28" s="7">
        <v>5.0000000000000001E-3</v>
      </c>
      <c r="DR28" s="7">
        <v>15</v>
      </c>
      <c r="DS28" s="7">
        <v>1.5</v>
      </c>
      <c r="DT28" s="7">
        <v>0</v>
      </c>
      <c r="DU28" s="7">
        <v>5.0000000000000001E-3</v>
      </c>
      <c r="DV28" s="7"/>
      <c r="DW28" s="7">
        <v>1.28</v>
      </c>
      <c r="DX28" s="7"/>
      <c r="DY28" s="7"/>
      <c r="DZ28" s="7"/>
      <c r="EA28" s="7">
        <v>5.0000000000000001E-3</v>
      </c>
      <c r="EB28" s="7"/>
      <c r="EC28" s="7"/>
      <c r="ED28" s="7"/>
      <c r="EE28" s="7"/>
      <c r="XFC28" s="20">
        <v>4.3749999999999995E-3</v>
      </c>
    </row>
    <row r="29" spans="1:159 16383:1638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59 16383:1638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2" spans="1:159 16383:16383" x14ac:dyDescent="0.2"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</row>
    <row r="33" spans="131:159" x14ac:dyDescent="0.2"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</row>
    <row r="34" spans="131:159" x14ac:dyDescent="0.2"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</row>
    <row r="35" spans="131:159" x14ac:dyDescent="0.2"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</row>
    <row r="36" spans="131:159" x14ac:dyDescent="0.2"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31:159" x14ac:dyDescent="0.2"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31:159" x14ac:dyDescent="0.2"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31:159" x14ac:dyDescent="0.2"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31:159" x14ac:dyDescent="0.2"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</row>
    <row r="41" spans="131:159" x14ac:dyDescent="0.2"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</row>
    <row r="42" spans="131:159" x14ac:dyDescent="0.2"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</row>
    <row r="43" spans="131:159" x14ac:dyDescent="0.2"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</row>
    <row r="44" spans="131:159" x14ac:dyDescent="0.2"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</row>
    <row r="45" spans="131:159" x14ac:dyDescent="0.2"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</row>
    <row r="46" spans="131:159" x14ac:dyDescent="0.2"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</row>
    <row r="47" spans="131:159" x14ac:dyDescent="0.2"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</row>
    <row r="48" spans="131:159" x14ac:dyDescent="0.2"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</row>
    <row r="49" spans="131:159" x14ac:dyDescent="0.2"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</row>
    <row r="50" spans="131:159" x14ac:dyDescent="0.2"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</row>
    <row r="51" spans="131:159" x14ac:dyDescent="0.2"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</row>
    <row r="52" spans="131:159" x14ac:dyDescent="0.2"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</row>
    <row r="53" spans="131:159" x14ac:dyDescent="0.2"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</row>
    <row r="54" spans="131:159" x14ac:dyDescent="0.2"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</row>
    <row r="55" spans="131:159" x14ac:dyDescent="0.2"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</row>
  </sheetData>
  <mergeCells count="18">
    <mergeCell ref="B26:B28"/>
    <mergeCell ref="E26:E28"/>
    <mergeCell ref="F26:F28"/>
    <mergeCell ref="G26:G28"/>
    <mergeCell ref="A19:B19"/>
    <mergeCell ref="DR8:DT8"/>
    <mergeCell ref="BI8:DE8"/>
    <mergeCell ref="DF8:DN8"/>
    <mergeCell ref="AC8:AJ8"/>
    <mergeCell ref="DU8:EE8"/>
    <mergeCell ref="DO8:DQ8"/>
    <mergeCell ref="AK8:BH8"/>
    <mergeCell ref="A8:A9"/>
    <mergeCell ref="AA8:AB8"/>
    <mergeCell ref="S8:Z8"/>
    <mergeCell ref="B8:G8"/>
    <mergeCell ref="H8:L8"/>
    <mergeCell ref="M8:R8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Kamienna 21,3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siwka</dc:creator>
  <cp:lastModifiedBy>Michał Błachuta</cp:lastModifiedBy>
  <dcterms:created xsi:type="dcterms:W3CDTF">2014-09-09T09:28:39Z</dcterms:created>
  <dcterms:modified xsi:type="dcterms:W3CDTF">2014-10-09T07:01:01Z</dcterms:modified>
</cp:coreProperties>
</file>