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15" windowWidth="22650" windowHeight="9435"/>
  </bookViews>
  <sheets>
    <sheet name="Lesk 20,3" sheetId="1" r:id="rId1"/>
  </sheets>
  <calcPr calcId="145621"/>
</workbook>
</file>

<file path=xl/calcChain.xml><?xml version="1.0" encoding="utf-8"?>
<calcChain xmlns="http://schemas.openxmlformats.org/spreadsheetml/2006/main">
  <c r="E25" i="1" l="1"/>
  <c r="H25" i="1"/>
  <c r="I25" i="1"/>
  <c r="M25" i="1"/>
  <c r="N25" i="1"/>
  <c r="N26" i="1" s="1"/>
  <c r="P25" i="1"/>
  <c r="P26" i="1" s="1"/>
  <c r="Q25" i="1"/>
  <c r="T25" i="1"/>
  <c r="U25" i="1"/>
  <c r="V25" i="1"/>
  <c r="W25" i="1"/>
  <c r="Z25" i="1"/>
  <c r="Z26" i="1" s="1"/>
  <c r="AA25" i="1"/>
  <c r="AA26" i="1" s="1"/>
  <c r="AA27" i="1" s="1"/>
  <c r="AC25" i="1"/>
  <c r="AD25" i="1"/>
  <c r="AE25" i="1"/>
  <c r="AG25" i="1"/>
  <c r="AM25" i="1"/>
  <c r="AR25" i="1"/>
  <c r="BE25" i="1"/>
  <c r="BE26" i="1" s="1"/>
  <c r="BN25" i="1"/>
  <c r="BN26" i="1" s="1"/>
  <c r="CB25" i="1"/>
  <c r="CE25" i="1"/>
  <c r="DO25" i="1"/>
  <c r="DP25" i="1"/>
  <c r="DR25" i="1"/>
  <c r="DR26" i="1" s="1"/>
  <c r="DS25" i="1"/>
  <c r="DS26" i="1" s="1"/>
  <c r="DS27" i="1" s="1"/>
  <c r="DU25" i="1"/>
  <c r="DU26" i="1" s="1"/>
  <c r="DW25" i="1"/>
  <c r="DW26" i="1" s="1"/>
  <c r="EA16" i="1"/>
  <c r="DQ16" i="1"/>
  <c r="DN16" i="1"/>
  <c r="DL16" i="1"/>
  <c r="DJ16" i="1"/>
  <c r="DI16" i="1"/>
  <c r="DH16" i="1"/>
  <c r="DG16" i="1"/>
  <c r="DF16" i="1"/>
  <c r="CR16" i="1"/>
  <c r="CQ16" i="1"/>
  <c r="CN16" i="1"/>
  <c r="CM16" i="1"/>
  <c r="CL16" i="1"/>
  <c r="CK16" i="1"/>
  <c r="CJ16" i="1"/>
  <c r="CC16" i="1"/>
  <c r="BZ16" i="1"/>
  <c r="BR16" i="1"/>
  <c r="BL16" i="1"/>
  <c r="BD16" i="1"/>
  <c r="BC16" i="1"/>
  <c r="AZ16" i="1"/>
  <c r="AY16" i="1"/>
  <c r="AV16" i="1"/>
  <c r="AT16" i="1"/>
  <c r="AQ16" i="1"/>
  <c r="AP16" i="1"/>
  <c r="AO16" i="1"/>
  <c r="AN16" i="1"/>
  <c r="AL16" i="1"/>
  <c r="AH16" i="1"/>
  <c r="R16" i="1"/>
  <c r="L16" i="1"/>
  <c r="EA15" i="1"/>
  <c r="DQ15" i="1"/>
  <c r="DN15" i="1"/>
  <c r="DL15" i="1"/>
  <c r="DJ15" i="1"/>
  <c r="DI15" i="1"/>
  <c r="DH15" i="1"/>
  <c r="DG15" i="1"/>
  <c r="DF15" i="1"/>
  <c r="CR15" i="1"/>
  <c r="CQ15" i="1"/>
  <c r="CN15" i="1"/>
  <c r="CM15" i="1"/>
  <c r="CL15" i="1"/>
  <c r="CK15" i="1"/>
  <c r="CJ15" i="1"/>
  <c r="CC15" i="1"/>
  <c r="BZ15" i="1"/>
  <c r="BR15" i="1"/>
  <c r="BL15" i="1"/>
  <c r="BD15" i="1"/>
  <c r="BC15" i="1"/>
  <c r="AZ15" i="1"/>
  <c r="AY15" i="1"/>
  <c r="AV15" i="1"/>
  <c r="AT15" i="1"/>
  <c r="AQ15" i="1"/>
  <c r="AP15" i="1"/>
  <c r="AO15" i="1"/>
  <c r="AN15" i="1"/>
  <c r="AL15" i="1"/>
  <c r="R15" i="1"/>
  <c r="L15" i="1"/>
  <c r="J15" i="1"/>
  <c r="J25" i="1" s="1"/>
  <c r="EA13" i="1"/>
  <c r="DT13" i="1"/>
  <c r="DT25" i="1" s="1"/>
  <c r="DQ13" i="1"/>
  <c r="DN13" i="1"/>
  <c r="DL13" i="1"/>
  <c r="DJ13" i="1"/>
  <c r="DI13" i="1"/>
  <c r="DH13" i="1"/>
  <c r="DG13" i="1"/>
  <c r="DF13" i="1"/>
  <c r="CR13" i="1"/>
  <c r="CQ13" i="1"/>
  <c r="CN13" i="1"/>
  <c r="CM13" i="1"/>
  <c r="CL13" i="1"/>
  <c r="CK13" i="1"/>
  <c r="CJ13" i="1"/>
  <c r="CC13" i="1"/>
  <c r="BZ13" i="1"/>
  <c r="BR13" i="1"/>
  <c r="BL13" i="1"/>
  <c r="BD13" i="1"/>
  <c r="BC13" i="1"/>
  <c r="AZ13" i="1"/>
  <c r="AY13" i="1"/>
  <c r="AV13" i="1"/>
  <c r="AT13" i="1"/>
  <c r="AS13" i="1"/>
  <c r="AQ13" i="1"/>
  <c r="AO13" i="1"/>
  <c r="AN13" i="1"/>
  <c r="AK13" i="1"/>
  <c r="R13" i="1"/>
  <c r="L13" i="1"/>
  <c r="AK12" i="1"/>
  <c r="XFC12" i="1" s="1"/>
  <c r="EA11" i="1"/>
  <c r="DQ11" i="1"/>
  <c r="DN11" i="1"/>
  <c r="DL11" i="1"/>
  <c r="DJ11" i="1"/>
  <c r="DI11" i="1"/>
  <c r="DH11" i="1"/>
  <c r="DG11" i="1"/>
  <c r="DF11" i="1"/>
  <c r="CR11" i="1"/>
  <c r="CQ11" i="1"/>
  <c r="CN11" i="1"/>
  <c r="CM11" i="1"/>
  <c r="CL11" i="1"/>
  <c r="CK11" i="1"/>
  <c r="CJ11" i="1"/>
  <c r="CC11" i="1"/>
  <c r="BZ11" i="1"/>
  <c r="BR11" i="1"/>
  <c r="BL11" i="1"/>
  <c r="BD11" i="1"/>
  <c r="BC11" i="1"/>
  <c r="AZ11" i="1"/>
  <c r="AY11" i="1"/>
  <c r="AV11" i="1"/>
  <c r="AT11" i="1"/>
  <c r="AS11" i="1"/>
  <c r="AS25" i="1" s="1"/>
  <c r="AS26" i="1" s="1"/>
  <c r="AQ11" i="1"/>
  <c r="AO11" i="1"/>
  <c r="AN11" i="1"/>
  <c r="AL11" i="1"/>
  <c r="AI11" i="1"/>
  <c r="AI25" i="1" s="1"/>
  <c r="AH11" i="1"/>
  <c r="AH25" i="1" s="1"/>
  <c r="R11" i="1"/>
  <c r="L11" i="1"/>
  <c r="L25" i="1" l="1"/>
  <c r="AZ25" i="1"/>
  <c r="CQ25" i="1"/>
  <c r="CQ26" i="1" s="1"/>
  <c r="CQ27" i="1" s="1"/>
  <c r="BR25" i="1"/>
  <c r="BR26" i="1" s="1"/>
  <c r="BR27" i="1" s="1"/>
  <c r="DN25" i="1"/>
  <c r="DN26" i="1" s="1"/>
  <c r="XFC13" i="1"/>
  <c r="AP25" i="1"/>
  <c r="AP26" i="1" s="1"/>
  <c r="AP27" i="1" s="1"/>
  <c r="XFC16" i="1"/>
  <c r="R25" i="1"/>
  <c r="AN25" i="1"/>
  <c r="BZ25" i="1"/>
  <c r="BZ26" i="1" s="1"/>
  <c r="BZ27" i="1" s="1"/>
  <c r="DQ25" i="1"/>
  <c r="DQ26" i="1" s="1"/>
  <c r="DQ27" i="1" s="1"/>
  <c r="AO25" i="1"/>
  <c r="AV25" i="1"/>
  <c r="AV26" i="1" s="1"/>
  <c r="AV27" i="1" s="1"/>
  <c r="BD25" i="1"/>
  <c r="CM25" i="1"/>
  <c r="CM26" i="1" s="1"/>
  <c r="CM27" i="1" s="1"/>
  <c r="DF25" i="1"/>
  <c r="DJ25" i="1"/>
  <c r="DJ26" i="1" s="1"/>
  <c r="DJ27" i="1" s="1"/>
  <c r="AQ25" i="1"/>
  <c r="AQ26" i="1" s="1"/>
  <c r="AQ27" i="1" s="1"/>
  <c r="AY25" i="1"/>
  <c r="AY26" i="1" s="1"/>
  <c r="CJ25" i="1"/>
  <c r="CN25" i="1"/>
  <c r="DG25" i="1"/>
  <c r="DL25" i="1"/>
  <c r="DL26" i="1" s="1"/>
  <c r="AT25" i="1"/>
  <c r="AT26" i="1" s="1"/>
  <c r="AT27" i="1" s="1"/>
  <c r="BC25" i="1"/>
  <c r="BC26" i="1" s="1"/>
  <c r="BC27" i="1" s="1"/>
  <c r="CL25" i="1"/>
  <c r="CL26" i="1" s="1"/>
  <c r="CL27" i="1" s="1"/>
  <c r="CR25" i="1"/>
  <c r="CR26" i="1" s="1"/>
  <c r="CR27" i="1" s="1"/>
  <c r="DI25" i="1"/>
  <c r="DI26" i="1" s="1"/>
  <c r="XFC15" i="1"/>
  <c r="CC25" i="1"/>
  <c r="CC26" i="1" s="1"/>
  <c r="CC27" i="1" s="1"/>
  <c r="EA25" i="1"/>
  <c r="AL25" i="1"/>
  <c r="AL26" i="1" s="1"/>
  <c r="DH25" i="1"/>
  <c r="CK25" i="1"/>
  <c r="CK26" i="1" s="1"/>
  <c r="CK27" i="1" s="1"/>
  <c r="BL25" i="1"/>
  <c r="BL26" i="1" s="1"/>
  <c r="BL27" i="1" s="1"/>
  <c r="AK25" i="1"/>
  <c r="AK26" i="1"/>
  <c r="AK27" i="1" s="1"/>
  <c r="XFC11" i="1"/>
  <c r="DO26" i="1"/>
  <c r="DO27" i="1" s="1"/>
  <c r="U26" i="1"/>
  <c r="U27" i="1" s="1"/>
  <c r="DR27" i="1"/>
  <c r="AS27" i="1"/>
  <c r="Z27" i="1"/>
  <c r="N27" i="1"/>
  <c r="I27" i="1"/>
  <c r="CB26" i="1"/>
  <c r="CB27" i="1" s="1"/>
  <c r="AZ26" i="1"/>
  <c r="AZ27" i="1" s="1"/>
  <c r="AO26" i="1"/>
  <c r="AO27" i="1" s="1"/>
  <c r="AE26" i="1"/>
  <c r="AE27" i="1" s="1"/>
  <c r="T26" i="1"/>
  <c r="T27" i="1" s="1"/>
  <c r="I26" i="1"/>
  <c r="DI27" i="1"/>
  <c r="BN27" i="1"/>
  <c r="AL27" i="1"/>
  <c r="P27" i="1"/>
  <c r="EA26" i="1"/>
  <c r="EA27" i="1" s="1"/>
  <c r="AG26" i="1"/>
  <c r="AG27" i="1" s="1"/>
  <c r="J26" i="1"/>
  <c r="J27" i="1" s="1"/>
  <c r="DW27" i="1"/>
  <c r="DN27" i="1"/>
  <c r="DG26" i="1"/>
  <c r="DG27" i="1" s="1"/>
  <c r="CN26" i="1"/>
  <c r="CN27" i="1" s="1"/>
  <c r="CJ26" i="1"/>
  <c r="CJ27" i="1" s="1"/>
  <c r="AR26" i="1"/>
  <c r="AR27" i="1" s="1"/>
  <c r="AN26" i="1"/>
  <c r="AN27" i="1" s="1"/>
  <c r="AI26" i="1"/>
  <c r="AI27" i="1" s="1"/>
  <c r="AD26" i="1"/>
  <c r="AD27" i="1" s="1"/>
  <c r="W26" i="1"/>
  <c r="W27" i="1" s="1"/>
  <c r="R26" i="1"/>
  <c r="R27" i="1" s="1"/>
  <c r="M26" i="1"/>
  <c r="M27" i="1" s="1"/>
  <c r="H26" i="1"/>
  <c r="H27" i="1" s="1"/>
  <c r="DT26" i="1"/>
  <c r="DT27" i="1" s="1"/>
  <c r="DP26" i="1"/>
  <c r="DP27" i="1" s="1"/>
  <c r="DF26" i="1"/>
  <c r="DF27" i="1" s="1"/>
  <c r="CE26" i="1"/>
  <c r="CE27" i="1" s="1"/>
  <c r="BD26" i="1"/>
  <c r="BD27" i="1" s="1"/>
  <c r="AM26" i="1"/>
  <c r="AM27" i="1" s="1"/>
  <c r="AH26" i="1"/>
  <c r="AH27" i="1" s="1"/>
  <c r="AC26" i="1"/>
  <c r="AC27" i="1" s="1"/>
  <c r="V26" i="1"/>
  <c r="V27" i="1" s="1"/>
  <c r="Q26" i="1"/>
  <c r="Q27" i="1" s="1"/>
  <c r="L26" i="1"/>
  <c r="L27" i="1" s="1"/>
  <c r="E26" i="1"/>
  <c r="E27" i="1" s="1"/>
  <c r="DU27" i="1"/>
  <c r="BE27" i="1"/>
  <c r="DL27" i="1" l="1"/>
  <c r="AY27" i="1"/>
  <c r="DH26" i="1"/>
  <c r="DH27" i="1" s="1"/>
  <c r="XFC25" i="1"/>
  <c r="XFC26" i="1" s="1"/>
  <c r="XFC27" i="1" s="1"/>
</calcChain>
</file>

<file path=xl/sharedStrings.xml><?xml version="1.0" encoding="utf-8"?>
<sst xmlns="http://schemas.openxmlformats.org/spreadsheetml/2006/main" count="320" uniqueCount="296">
  <si>
    <r>
      <t>1)</t>
    </r>
    <r>
      <rPr>
        <sz val="10"/>
        <rFont val="Arial"/>
        <family val="2"/>
        <charset val="238"/>
      </rPr>
      <t xml:space="preserve"> Podać na dole kolumny wyliczoną wartość indeksu</t>
    </r>
  </si>
  <si>
    <t>&lt;0,01</t>
  </si>
  <si>
    <t>&lt;0,0005</t>
  </si>
  <si>
    <t>&lt;0,005</t>
  </si>
  <si>
    <t>&lt;5</t>
  </si>
  <si>
    <t>-</t>
  </si>
  <si>
    <t>5.3</t>
  </si>
  <si>
    <t>5.2</t>
  </si>
  <si>
    <t>5.1</t>
  </si>
  <si>
    <t>4.3.6</t>
  </si>
  <si>
    <t>4.3.2</t>
  </si>
  <si>
    <t>4.3.1</t>
  </si>
  <si>
    <t>4.2.8</t>
  </si>
  <si>
    <t>4.2.7</t>
  </si>
  <si>
    <t>4.2.6b</t>
  </si>
  <si>
    <t>4.2.6a</t>
  </si>
  <si>
    <t>4.2.5</t>
  </si>
  <si>
    <t>4.2.4</t>
  </si>
  <si>
    <t>4.2.3</t>
  </si>
  <si>
    <t>4.2.2</t>
  </si>
  <si>
    <t>4.2.1</t>
  </si>
  <si>
    <t>4.1.45</t>
  </si>
  <si>
    <t>4.1.44</t>
  </si>
  <si>
    <t>4.1.43</t>
  </si>
  <si>
    <t>4.1.42</t>
  </si>
  <si>
    <t>4.1.41</t>
  </si>
  <si>
    <t>4.1.40</t>
  </si>
  <si>
    <t>4.1.39</t>
  </si>
  <si>
    <t>4.1.38</t>
  </si>
  <si>
    <t>4.1.37</t>
  </si>
  <si>
    <t>4.1.36</t>
  </si>
  <si>
    <t>4.1.35</t>
  </si>
  <si>
    <t>4.1.34</t>
  </si>
  <si>
    <t>4.1.33</t>
  </si>
  <si>
    <t>4.1.32</t>
  </si>
  <si>
    <t>4.1.31</t>
  </si>
  <si>
    <t>4.1.30</t>
  </si>
  <si>
    <t>4.1.29</t>
  </si>
  <si>
    <t>4.1.28e</t>
  </si>
  <si>
    <t>4.1.28d</t>
  </si>
  <si>
    <t>4.1.28c</t>
  </si>
  <si>
    <t>4.1.28b</t>
  </si>
  <si>
    <t>4.1.28a</t>
  </si>
  <si>
    <t>4.1.27</t>
  </si>
  <si>
    <t>4.1.26</t>
  </si>
  <si>
    <t>4.1.25</t>
  </si>
  <si>
    <t>4.1.24</t>
  </si>
  <si>
    <t>4.1.23</t>
  </si>
  <si>
    <t>4.1.22</t>
  </si>
  <si>
    <t>4.1.21</t>
  </si>
  <si>
    <t>4.1.20</t>
  </si>
  <si>
    <t>4.1.19</t>
  </si>
  <si>
    <t>4.1.18</t>
  </si>
  <si>
    <t>4.1.17</t>
  </si>
  <si>
    <t>4.1.16</t>
  </si>
  <si>
    <t>4.1.15</t>
  </si>
  <si>
    <t>4.1.14</t>
  </si>
  <si>
    <t>4.1.13</t>
  </si>
  <si>
    <t>4.1.12</t>
  </si>
  <si>
    <t>4.1.11</t>
  </si>
  <si>
    <t>4.1.10</t>
  </si>
  <si>
    <t>4.1.9</t>
  </si>
  <si>
    <t>4.1.8</t>
  </si>
  <si>
    <t>4.1.7</t>
  </si>
  <si>
    <t>4.1.6</t>
  </si>
  <si>
    <t>4.1.5</t>
  </si>
  <si>
    <t>4.1.4</t>
  </si>
  <si>
    <t>4.1.3</t>
  </si>
  <si>
    <t>4.1.2</t>
  </si>
  <si>
    <t>4.1.1</t>
  </si>
  <si>
    <t>3.6.24</t>
  </si>
  <si>
    <t>3.6.23</t>
  </si>
  <si>
    <t>3.6.22</t>
  </si>
  <si>
    <t>3.6.21</t>
  </si>
  <si>
    <t>3.6.20</t>
  </si>
  <si>
    <t>3.6.19</t>
  </si>
  <si>
    <t>3.6.18</t>
  </si>
  <si>
    <t>3.6.17</t>
  </si>
  <si>
    <t>3.6.16</t>
  </si>
  <si>
    <t>3.6.15</t>
  </si>
  <si>
    <t>3.6.14</t>
  </si>
  <si>
    <t>3.6.13</t>
  </si>
  <si>
    <t>3.6.12</t>
  </si>
  <si>
    <t>3.6.11</t>
  </si>
  <si>
    <t>3.6.10</t>
  </si>
  <si>
    <t>3.6.9</t>
  </si>
  <si>
    <t>3.6.8</t>
  </si>
  <si>
    <t>3.6.7</t>
  </si>
  <si>
    <t>3.6.6</t>
  </si>
  <si>
    <t>3.6.5</t>
  </si>
  <si>
    <t>3.6.4</t>
  </si>
  <si>
    <t>3.6.3</t>
  </si>
  <si>
    <t>3.6.2</t>
  </si>
  <si>
    <t>3.6.1</t>
  </si>
  <si>
    <t>3.5.8</t>
  </si>
  <si>
    <t>3.5.7</t>
  </si>
  <si>
    <t>3.5.6</t>
  </si>
  <si>
    <t>3.5.5</t>
  </si>
  <si>
    <t>3.5.4</t>
  </si>
  <si>
    <t>3.5.3</t>
  </si>
  <si>
    <t>3.5.2</t>
  </si>
  <si>
    <t>3.5.1</t>
  </si>
  <si>
    <t>3.4.2</t>
  </si>
  <si>
    <t>3.4.1</t>
  </si>
  <si>
    <t>3.3.8</t>
  </si>
  <si>
    <t>3.3.7</t>
  </si>
  <si>
    <t>3.3.6</t>
  </si>
  <si>
    <t>3.3.5</t>
  </si>
  <si>
    <t>3.3.4</t>
  </si>
  <si>
    <t>3.3.3</t>
  </si>
  <si>
    <t>3.3.2</t>
  </si>
  <si>
    <t>3.3.1</t>
  </si>
  <si>
    <t>3.2.6</t>
  </si>
  <si>
    <t>3.2.5</t>
  </si>
  <si>
    <t>3.2.4</t>
  </si>
  <si>
    <t>3.2.3</t>
  </si>
  <si>
    <t>3.2.2</t>
  </si>
  <si>
    <t>3.2.1</t>
  </si>
  <si>
    <t>3.1.5</t>
  </si>
  <si>
    <t>3.1.4</t>
  </si>
  <si>
    <t>3.1.3</t>
  </si>
  <si>
    <t>3.1.2</t>
  </si>
  <si>
    <t>3.1.1</t>
  </si>
  <si>
    <t>1.5</t>
  </si>
  <si>
    <t>1.3</t>
  </si>
  <si>
    <t>1.2</t>
  </si>
  <si>
    <t>1.1.6</t>
  </si>
  <si>
    <t>1.1.5</t>
  </si>
  <si>
    <t>1.1</t>
  </si>
  <si>
    <t>Numer wskaźnika</t>
  </si>
  <si>
    <t>WWA - suma (µg/l)</t>
  </si>
  <si>
    <t>Sód (mg Na/l)</t>
  </si>
  <si>
    <t>Rozpuszczony węgiel organiczny (mg C/l)</t>
  </si>
  <si>
    <t>Potas (mg K/l)</t>
  </si>
  <si>
    <t>Pestycydy og. (mg/l)</t>
  </si>
  <si>
    <r>
      <t>Fosforany P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O</t>
    </r>
    <r>
      <rPr>
        <vertAlign val="subscript"/>
        <sz val="8"/>
        <rFont val="Arial"/>
        <family val="2"/>
        <charset val="238"/>
      </rPr>
      <t>5</t>
    </r>
    <r>
      <rPr>
        <sz val="8"/>
        <rFont val="Arial"/>
        <family val="2"/>
        <charset val="238"/>
      </rPr>
      <t xml:space="preserve"> (mg/l)</t>
    </r>
  </si>
  <si>
    <t>Cynk ogólny niesączony (mg Zn/l)</t>
  </si>
  <si>
    <r>
      <t>Azotyny (mg NO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</si>
  <si>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Azotany (mg NO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</si>
  <si>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r>
      <t>Amoniak niejonowy mg NNH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 (mg/l)</t>
    </r>
  </si>
  <si>
    <r>
      <t>Amoniak całkowity (mg NH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</si>
  <si>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t>Paciorkowce kałowe - enterokoi (liczba lub NPL)</t>
  </si>
  <si>
    <t>Bakterie grupy Coli typu kałowego - NPL (w 100 ml wody)</t>
  </si>
  <si>
    <t>Bakterie grupy Coli NPL (w 100 ml wody)</t>
  </si>
  <si>
    <t>Substancje powierzchniowo czynnie anionowe (mg/l)</t>
  </si>
  <si>
    <t>Mangan (mg Mn/l)</t>
  </si>
  <si>
    <t>Żelazo rozpuszczone (mg Fe/l)</t>
  </si>
  <si>
    <t>Tetrachloroetylen (µg/l)</t>
  </si>
  <si>
    <t>Trichloroetylen (µg/l)</t>
  </si>
  <si>
    <t>DDT całkowity (µg/l)</t>
  </si>
  <si>
    <t>DDT - izomer para-para (µg/l)</t>
  </si>
  <si>
    <t>Izodryna (µg/l)</t>
  </si>
  <si>
    <t>Endryna (µg/l)</t>
  </si>
  <si>
    <t>Dieldryna (µg/l)</t>
  </si>
  <si>
    <t>Aldryna (µg/l)</t>
  </si>
  <si>
    <t>Tetrachlorometan (µg/l)</t>
  </si>
  <si>
    <t>Terbutryna</t>
  </si>
  <si>
    <t>Heptachlor</t>
  </si>
  <si>
    <t>Heksabromocyklododekan</t>
  </si>
  <si>
    <t>Dichlorfos</t>
  </si>
  <si>
    <t>Cypermetryna</t>
  </si>
  <si>
    <t>Cybutryna</t>
  </si>
  <si>
    <t>Bifenoks</t>
  </si>
  <si>
    <t>Aklonifen</t>
  </si>
  <si>
    <t>Dioksyny</t>
  </si>
  <si>
    <t>Chinoksyfen</t>
  </si>
  <si>
    <t>Kwas perfluorooktanosulfonowy (PFOS)</t>
  </si>
  <si>
    <t>Dikofol</t>
  </si>
  <si>
    <t>Trifluralina (µg/l)</t>
  </si>
  <si>
    <t>Trichlorometan (chloroform) (µg/l)</t>
  </si>
  <si>
    <t>Trichlorobenzeny (TCB) (µg/l)</t>
  </si>
  <si>
    <t>Związki tributylocyny (µg/l)</t>
  </si>
  <si>
    <t>Symazyna (µg/l)</t>
  </si>
  <si>
    <t>Indeno(1,2,3-cd)piren (µg/l)</t>
  </si>
  <si>
    <t>Benzo(g,h,i)perylen (µg/l)</t>
  </si>
  <si>
    <t>Benzo(k)fluoranten (µg/l)</t>
  </si>
  <si>
    <t>Benzo(b)fluoranten (µg/l)</t>
  </si>
  <si>
    <t>Benzo(a)piren (µg/l)</t>
  </si>
  <si>
    <t>Pentachlorofenol (PCP) (µg/l)</t>
  </si>
  <si>
    <t>Pentachlorobenzen (µg/l)</t>
  </si>
  <si>
    <t>Oktylofenole (µg/l)</t>
  </si>
  <si>
    <t>Nonylofenole (µg/l)</t>
  </si>
  <si>
    <t>Nikiel i jego związki (µg/l)</t>
  </si>
  <si>
    <t>Naftalen (µg/l)</t>
  </si>
  <si>
    <t>Rtęć i jej związki (µg/l)</t>
  </si>
  <si>
    <t>Ołów i jego związki (µg/l)</t>
  </si>
  <si>
    <t>Izoproturon (µg/l)</t>
  </si>
  <si>
    <t>Heksachlorocykloheksan (HCH) (µg/l)</t>
  </si>
  <si>
    <t>Heksachlorobutadien (HCBD) (µg/l)</t>
  </si>
  <si>
    <t>Heksachlorobenzen (HCB) (µg/l)</t>
  </si>
  <si>
    <t>Fluoranten (µg/l)</t>
  </si>
  <si>
    <t>Endosulfan (µg/l)</t>
  </si>
  <si>
    <t>Diuron (µg/l)</t>
  </si>
  <si>
    <t>Di (2-etyloheksyl) ftalan (DEHP) (µg/l)</t>
  </si>
  <si>
    <t>Dichlorometan (µg/l)</t>
  </si>
  <si>
    <t>1,2-dichloroetan (EDC) (µg/l)</t>
  </si>
  <si>
    <t>Chlorpyrifos (µg/l)</t>
  </si>
  <si>
    <t>Chlorfenwinfos (µg/l)</t>
  </si>
  <si>
    <r>
      <t>C</t>
    </r>
    <r>
      <rPr>
        <vertAlign val="subscript"/>
        <sz val="8"/>
        <rFont val="Arial"/>
        <family val="2"/>
        <charset val="238"/>
      </rPr>
      <t>10-13</t>
    </r>
    <r>
      <rPr>
        <sz val="8"/>
        <rFont val="Arial"/>
        <family val="2"/>
        <charset val="238"/>
      </rPr>
      <t xml:space="preserve"> -chloroalkany (µg/l)</t>
    </r>
  </si>
  <si>
    <t>Kadm i jego związki (µg/l)</t>
  </si>
  <si>
    <t>Difenyloetery bromowane (µg/l)</t>
  </si>
  <si>
    <t>Benzen (µg/l)</t>
  </si>
  <si>
    <t>Atrazyna (µg/l)</t>
  </si>
  <si>
    <t>Antracen (µg/l)</t>
  </si>
  <si>
    <t>Alachlor (µg/l)</t>
  </si>
  <si>
    <t>Cyna (mg Sn/l)</t>
  </si>
  <si>
    <t>Kobalt (mg Co/l)</t>
  </si>
  <si>
    <t>Beryl (mg Be/l)</t>
  </si>
  <si>
    <t>Fluorki (mg F/l)</t>
  </si>
  <si>
    <t>Antymon (mg Sb/l)</t>
  </si>
  <si>
    <t>Wanad (mg V/l)</t>
  </si>
  <si>
    <t>Tytan (mg Ti/l)</t>
  </si>
  <si>
    <t>Tal (mg Tl/l)</t>
  </si>
  <si>
    <t>Srebro (mg Ag/l)</t>
  </si>
  <si>
    <t>Selen (mg Se/l)</t>
  </si>
  <si>
    <t>Molibden (mg Mo/l)</t>
  </si>
  <si>
    <t>Cyjanki związane (mg Me (CNx/l)</t>
  </si>
  <si>
    <t>Cyjanki wolne (mg CN/l)</t>
  </si>
  <si>
    <t>Glin (mg Al/l)</t>
  </si>
  <si>
    <t>Węglowodory ropopochodne - indeks olejowy (mg/l)</t>
  </si>
  <si>
    <t>Fenole lotne (indeks fenolowy) (mg/l)</t>
  </si>
  <si>
    <t>Miedź (mg Cu/l)</t>
  </si>
  <si>
    <t>Cynk (mg Zn/l)</t>
  </si>
  <si>
    <t>Chrom ogólny (suma +Cr3 i +Cr6) (mg Cr/l)</t>
  </si>
  <si>
    <r>
      <t>Chrom sześciowartościowy (mg Cr</t>
    </r>
    <r>
      <rPr>
        <vertAlign val="superscript"/>
        <sz val="8"/>
        <rFont val="Arial"/>
        <family val="2"/>
        <charset val="238"/>
      </rPr>
      <t>+6</t>
    </r>
    <r>
      <rPr>
        <sz val="8"/>
        <rFont val="Arial"/>
        <family val="2"/>
        <charset val="238"/>
      </rPr>
      <t>/l)</t>
    </r>
  </si>
  <si>
    <t>Bor (mg B/l)</t>
  </si>
  <si>
    <t>Bar (mg Ba/l)</t>
  </si>
  <si>
    <t>Arsen (mg As/l)</t>
  </si>
  <si>
    <t>Aldehyd mrówkowy (mg/l)</t>
  </si>
  <si>
    <r>
      <t>Krzemionka (mg SiO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</si>
  <si>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Fosfor ogólny (mg P/l)</t>
  </si>
  <si>
    <r>
      <t>Fosforany  (mg PO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</si>
  <si>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t>Azot ogólny (mg N/l)</t>
  </si>
  <si>
    <r>
      <t>Azot azotynowy (mg N-NO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</si>
  <si>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Azot azotanowy (mg N-NO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</si>
  <si>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t>Azot Kjeldahla (mg N/l)</t>
  </si>
  <si>
    <r>
      <t>Azot amonowy (mg N-NH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</si>
  <si>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r>
      <t>Zasadowość ogółna (mg CaCO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</si>
  <si>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t>Odczyn pH</t>
  </si>
  <si>
    <r>
      <t>Twardość ogólna (mg CaCO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</si>
  <si>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t>Magnez (mg Mg/l)</t>
  </si>
  <si>
    <t>Wapń (mg Ca/l)</t>
  </si>
  <si>
    <t>Chlorki (mg Cl/l)</t>
  </si>
  <si>
    <r>
      <t>Siarczany (mg SO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</si>
  <si>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t>Substancje rozpuszczone (mg/l)</t>
  </si>
  <si>
    <r>
      <t>Przewodność w 20</t>
    </r>
    <r>
      <rPr>
        <vertAlign val="superscript"/>
        <sz val="8"/>
        <rFont val="Arial"/>
        <family val="2"/>
        <charset val="238"/>
      </rPr>
      <t>o</t>
    </r>
    <r>
      <rPr>
        <sz val="8"/>
        <rFont val="Arial"/>
        <family val="2"/>
        <charset val="238"/>
      </rPr>
      <t>C (uS/cm)</t>
    </r>
  </si>
  <si>
    <t>Zasolenie</t>
  </si>
  <si>
    <r>
      <t>ChZT-Cr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</si>
  <si>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Nasycenie wód tlenem (%)</t>
  </si>
  <si>
    <t>OWO (mg C/l)</t>
  </si>
  <si>
    <r>
      <t>ChZT-Mn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</si>
  <si>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BZT5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</si>
  <si>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Tlen rozpuszczony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</si>
  <si>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Zawiesina ogólna (mg/l)</t>
  </si>
  <si>
    <t>Przezroczystość</t>
  </si>
  <si>
    <t>Barwa (mg/l Pt)</t>
  </si>
  <si>
    <t>Zapach</t>
  </si>
  <si>
    <r>
      <t>Temperatura (</t>
    </r>
    <r>
      <rPr>
        <vertAlign val="superscript"/>
        <sz val="8"/>
        <rFont val="Arial"/>
        <family val="2"/>
        <charset val="238"/>
      </rPr>
      <t>o</t>
    </r>
    <r>
      <rPr>
        <sz val="8"/>
        <rFont val="Arial"/>
        <family val="2"/>
        <charset val="238"/>
      </rPr>
      <t>C)</t>
    </r>
  </si>
  <si>
    <r>
      <t xml:space="preserve">Makrobezkręgowce bentosowe (MMI / </t>
    </r>
    <r>
      <rPr>
        <strike/>
        <sz val="8"/>
        <rFont val="Arial"/>
        <family val="2"/>
        <charset val="238"/>
      </rPr>
      <t>MZB</t>
    </r>
    <r>
      <rPr>
        <sz val="8"/>
        <rFont val="Arial"/>
        <family val="2"/>
        <charset val="238"/>
      </rPr>
      <t xml:space="preserve">) </t>
    </r>
    <r>
      <rPr>
        <vertAlign val="superscript"/>
        <sz val="8"/>
        <rFont val="Arial"/>
        <family val="2"/>
        <charset val="238"/>
      </rPr>
      <t>2)</t>
    </r>
  </si>
  <si>
    <t>Makrofity (makrofitowy indeks rzeczny MIR)</t>
  </si>
  <si>
    <t>Fitobentos (wskaźnik okrzemkowy IO)</t>
  </si>
  <si>
    <t>Feofityna</t>
  </si>
  <si>
    <t>Chlorofil „a” (µg/l)</t>
  </si>
  <si>
    <r>
      <t xml:space="preserve">Fitoplankton (IFPL) </t>
    </r>
    <r>
      <rPr>
        <vertAlign val="superscript"/>
        <sz val="8"/>
        <rFont val="Arial"/>
        <family val="2"/>
        <charset val="238"/>
      </rPr>
      <t>1)</t>
    </r>
  </si>
  <si>
    <t>6.</t>
  </si>
  <si>
    <t>5. Wskaźniki mikrobiologiczne</t>
  </si>
  <si>
    <t>4.4 Grupa wskaźników charakteryzujących występowanie innych substancji chemicznych</t>
  </si>
  <si>
    <t>4.2 Inne substancje zanieczyszczające (według KOM 2006/0129 COD)</t>
  </si>
  <si>
    <t>4.1 Substancje priorytetowe</t>
  </si>
  <si>
    <t>4.3 Specyficzne zanieczyszczenia syntetyczne i niesyntetyczne (numeracja wskaźników wg projektu rozporządzenia)</t>
  </si>
  <si>
    <t>3.5 Substancje biogenne</t>
  </si>
  <si>
    <t>3.4 Zakwaszenie</t>
  </si>
  <si>
    <t>3.3 Zasolenie</t>
  </si>
  <si>
    <t>3.2 Warunki tlenowe i zanieczyszczenia organiczne</t>
  </si>
  <si>
    <t>3.1 Stan fizyczny</t>
  </si>
  <si>
    <t>1. Elementy biologiczne</t>
  </si>
  <si>
    <t>km</t>
  </si>
  <si>
    <t>Lesk od źródła do Grzędzkiego Potoku</t>
  </si>
  <si>
    <t>Nazwa JCWP na której ppk jest zlokalizowany</t>
  </si>
  <si>
    <t>PLRW60004161649</t>
  </si>
  <si>
    <t>Kod JCWP na której ppk jest zlokalizowany</t>
  </si>
  <si>
    <t>PL02S1401_3137</t>
  </si>
  <si>
    <t>kod ppk</t>
  </si>
  <si>
    <t>Lesk - powyżej Boguszowa–Gorce</t>
  </si>
  <si>
    <t>Nazwa ppk</t>
  </si>
  <si>
    <t>&lt;2,5</t>
  </si>
  <si>
    <t>&lt;0,025</t>
  </si>
  <si>
    <t>&lt;0,0025</t>
  </si>
  <si>
    <t>&lt;2,15</t>
  </si>
  <si>
    <t>&lt;0,00025</t>
  </si>
  <si>
    <t>&lt;1,5</t>
  </si>
  <si>
    <t>&lt;0,375</t>
  </si>
  <si>
    <t>&lt;1,8</t>
  </si>
  <si>
    <t>Średnia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</si>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</sst>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dd/mm/yyyy"/>
    <numFmt numFmtId="167" formatCode="0.0000"/>
  </numFmts>
  <fonts count="12" x14ac:knownFonts="1">
    <font>
      <sz val="10"/>
      <name val="Arial"/>
      <charset val="238"/>
    </font>
    <font>
      <vertAlign val="superscript"/>
      <sz val="10"/>
      <name val="Arial"/>
      <family val="2"/>
      <charset val="238"/>
    </font>
    <font>
      <sz val="10"/>
      <name val="Arial"/>
      <family val="2"/>
      <charset val="238"/>
    </font>
    <font>
      <sz val="10"/>
      <color indexed="57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theme="1"/>
      <name val="Arial"/>
      <family val="2"/>
      <charset val="238"/>
    </font>
    <font>
      <sz val="8"/>
      <name val="Arial"/>
      <family val="2"/>
      <charset val="238"/>
    </font>
    <font>
      <vertAlign val="subscript"/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trike/>
      <sz val="8"/>
      <name val="Arial"/>
      <family val="2"/>
      <charset val="238"/>
    </font>
    <font>
      <b/>
      <sz val="10"/>
      <name val="Arial"/>
      <family val="2"/>
      <charset val="238"/>
    </font>
    <font>
      <sz val="10"/>
      <color rgb="FFFF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0" fillId="0" borderId="0" xfId="0" applyBorder="1"/>
    <xf numFmtId="0" fontId="0" fillId="0" borderId="0" xfId="0" applyFill="1"/>
    <xf numFmtId="0" fontId="2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167" fontId="2" fillId="0" borderId="1" xfId="1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top"/>
    </xf>
    <xf numFmtId="0" fontId="0" fillId="0" borderId="0" xfId="0" applyAlignment="1"/>
    <xf numFmtId="0" fontId="0" fillId="0" borderId="0" xfId="0" applyAlignment="1">
      <alignment vertical="top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top" wrapText="1"/>
    </xf>
    <xf numFmtId="0" fontId="2" fillId="2" borderId="1" xfId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textRotation="90" wrapText="1"/>
    </xf>
    <xf numFmtId="165" fontId="6" fillId="0" borderId="1" xfId="0" applyNumberFormat="1" applyFont="1" applyFill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vertical="center" textRotation="90" wrapText="1"/>
    </xf>
    <xf numFmtId="165" fontId="6" fillId="0" borderId="1" xfId="0" applyNumberFormat="1" applyFont="1" applyBorder="1" applyAlignment="1">
      <alignment horizontal="center" vertical="center" textRotation="90" wrapText="1"/>
    </xf>
    <xf numFmtId="1" fontId="6" fillId="0" borderId="1" xfId="0" applyNumberFormat="1" applyFont="1" applyBorder="1" applyAlignment="1">
      <alignment horizontal="center" vertical="center" textRotation="90" wrapText="1"/>
    </xf>
    <xf numFmtId="164" fontId="6" fillId="0" borderId="1" xfId="0" applyNumberFormat="1" applyFont="1" applyBorder="1" applyAlignment="1">
      <alignment horizontal="center" vertical="center" textRotation="90" wrapText="1"/>
    </xf>
    <xf numFmtId="164" fontId="6" fillId="0" borderId="1" xfId="0" applyNumberFormat="1" applyFont="1" applyBorder="1" applyAlignment="1">
      <alignment horizontal="center" vertical="center" textRotation="90"/>
    </xf>
    <xf numFmtId="0" fontId="6" fillId="0" borderId="1" xfId="0" applyFont="1" applyFill="1" applyBorder="1" applyAlignment="1">
      <alignment horizontal="center" vertical="center" textRotation="90" wrapText="1"/>
    </xf>
    <xf numFmtId="0" fontId="6" fillId="0" borderId="1" xfId="1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0" xfId="0" applyFont="1" applyAlignment="1"/>
    <xf numFmtId="0" fontId="10" fillId="0" borderId="0" xfId="0" applyFont="1" applyAlignment="1">
      <alignment vertical="top"/>
    </xf>
    <xf numFmtId="0" fontId="10" fillId="0" borderId="1" xfId="0" applyFont="1" applyBorder="1" applyAlignment="1">
      <alignment horizontal="center" vertical="center"/>
    </xf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C31"/>
  <sheetViews>
    <sheetView tabSelected="1" workbookViewId="0">
      <selection activeCell="D44" sqref="D44"/>
    </sheetView>
  </sheetViews>
  <sheetFormatPr defaultRowHeight="12.75" x14ac:dyDescent="0.2"/>
  <cols>
    <col min="1" max="1" width="27.28515625" customWidth="1"/>
    <col min="2" max="135" width="9.140625" customWidth="1"/>
  </cols>
  <sheetData>
    <row r="2" spans="1:136 16383:16383" x14ac:dyDescent="0.2">
      <c r="A2" s="11" t="s">
        <v>284</v>
      </c>
      <c r="B2" s="45" t="s">
        <v>283</v>
      </c>
      <c r="C2" s="12"/>
      <c r="D2" s="12"/>
      <c r="E2" s="12"/>
      <c r="F2" s="12"/>
      <c r="G2" s="12"/>
    </row>
    <row r="3" spans="1:136 16383:16383" x14ac:dyDescent="0.2">
      <c r="A3" s="11" t="s">
        <v>282</v>
      </c>
      <c r="B3" s="12" t="s">
        <v>281</v>
      </c>
      <c r="C3" s="12"/>
      <c r="D3" s="12"/>
      <c r="E3" s="12"/>
      <c r="F3" s="12"/>
      <c r="G3" s="12"/>
    </row>
    <row r="4" spans="1:136 16383:16383" x14ac:dyDescent="0.2">
      <c r="A4" s="11" t="s">
        <v>276</v>
      </c>
      <c r="B4" s="12">
        <v>20.3</v>
      </c>
      <c r="C4" s="12"/>
      <c r="D4" s="12"/>
      <c r="E4" s="12"/>
      <c r="F4" s="12"/>
      <c r="G4" s="12"/>
    </row>
    <row r="5" spans="1:136 16383:16383" ht="25.5" x14ac:dyDescent="0.2">
      <c r="A5" s="15" t="s">
        <v>280</v>
      </c>
      <c r="B5" s="13" t="s">
        <v>279</v>
      </c>
      <c r="C5" s="12"/>
      <c r="D5" s="12"/>
      <c r="E5" s="12"/>
      <c r="F5" s="12"/>
      <c r="G5" s="12"/>
    </row>
    <row r="6" spans="1:136 16383:16383" ht="25.5" x14ac:dyDescent="0.2">
      <c r="A6" s="14" t="s">
        <v>278</v>
      </c>
      <c r="B6" s="46" t="s">
        <v>277</v>
      </c>
      <c r="C6" s="12"/>
      <c r="D6" s="12"/>
      <c r="E6" s="12"/>
      <c r="F6" s="12"/>
      <c r="G6" s="12"/>
    </row>
    <row r="7" spans="1:136 16383:1638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EA7" s="1"/>
      <c r="EB7" s="1"/>
    </row>
    <row r="8" spans="1:136 16383:16383" x14ac:dyDescent="0.2">
      <c r="A8" s="41"/>
      <c r="B8" s="38" t="s">
        <v>275</v>
      </c>
      <c r="C8" s="38"/>
      <c r="D8" s="38"/>
      <c r="E8" s="38"/>
      <c r="F8" s="38"/>
      <c r="G8" s="38"/>
      <c r="H8" s="40" t="s">
        <v>274</v>
      </c>
      <c r="I8" s="40"/>
      <c r="J8" s="40"/>
      <c r="K8" s="40"/>
      <c r="L8" s="40"/>
      <c r="M8" s="38" t="s">
        <v>273</v>
      </c>
      <c r="N8" s="38"/>
      <c r="O8" s="38"/>
      <c r="P8" s="38"/>
      <c r="Q8" s="38"/>
      <c r="R8" s="38"/>
      <c r="S8" s="37" t="s">
        <v>272</v>
      </c>
      <c r="T8" s="37"/>
      <c r="U8" s="37"/>
      <c r="V8" s="37"/>
      <c r="W8" s="37"/>
      <c r="X8" s="37"/>
      <c r="Y8" s="37"/>
      <c r="Z8" s="37"/>
      <c r="AA8" s="40" t="s">
        <v>271</v>
      </c>
      <c r="AB8" s="41"/>
      <c r="AC8" s="37" t="s">
        <v>270</v>
      </c>
      <c r="AD8" s="37"/>
      <c r="AE8" s="37"/>
      <c r="AF8" s="37"/>
      <c r="AG8" s="37"/>
      <c r="AH8" s="37"/>
      <c r="AI8" s="37"/>
      <c r="AJ8" s="37"/>
      <c r="AK8" s="37" t="s">
        <v>269</v>
      </c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 t="s">
        <v>268</v>
      </c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 t="s">
        <v>267</v>
      </c>
      <c r="DG8" s="37"/>
      <c r="DH8" s="37"/>
      <c r="DI8" s="37"/>
      <c r="DJ8" s="37"/>
      <c r="DK8" s="37"/>
      <c r="DL8" s="37"/>
      <c r="DM8" s="37"/>
      <c r="DN8" s="37"/>
      <c r="DO8" s="38" t="s">
        <v>266</v>
      </c>
      <c r="DP8" s="38"/>
      <c r="DQ8" s="38"/>
      <c r="DR8" s="38" t="s">
        <v>265</v>
      </c>
      <c r="DS8" s="38"/>
      <c r="DT8" s="38"/>
      <c r="DU8" s="38" t="s">
        <v>264</v>
      </c>
      <c r="DV8" s="38"/>
      <c r="DW8" s="38"/>
      <c r="DX8" s="38"/>
      <c r="DY8" s="38"/>
      <c r="DZ8" s="38"/>
      <c r="EA8" s="38"/>
      <c r="EB8" s="38"/>
      <c r="EC8" s="38"/>
      <c r="ED8" s="38"/>
      <c r="EE8" s="38"/>
    </row>
    <row r="9" spans="1:136 16383:16383" ht="126.75" x14ac:dyDescent="0.2">
      <c r="A9" s="41"/>
      <c r="B9" s="20" t="s">
        <v>263</v>
      </c>
      <c r="C9" s="20" t="s">
        <v>262</v>
      </c>
      <c r="D9" s="20" t="s">
        <v>261</v>
      </c>
      <c r="E9" s="20" t="s">
        <v>260</v>
      </c>
      <c r="F9" s="21" t="s">
        <v>259</v>
      </c>
      <c r="G9" s="22" t="s">
        <v>258</v>
      </c>
      <c r="H9" s="23" t="s">
        <v>257</v>
      </c>
      <c r="I9" s="23" t="s">
        <v>256</v>
      </c>
      <c r="J9" s="23" t="s">
        <v>255</v>
      </c>
      <c r="K9" s="23" t="s">
        <v>254</v>
      </c>
      <c r="L9" s="23" t="s">
        <v>253</v>
      </c>
      <c r="M9" s="23" t="s">
        <v>252</v>
      </c>
      <c r="N9" s="23" t="s">
        <v>251</v>
      </c>
      <c r="O9" s="23" t="s">
        <v>250</v>
      </c>
      <c r="P9" s="23" t="s">
        <v>249</v>
      </c>
      <c r="Q9" s="23" t="s">
        <v>248</v>
      </c>
      <c r="R9" s="23" t="s">
        <v>247</v>
      </c>
      <c r="S9" s="24" t="s">
        <v>246</v>
      </c>
      <c r="T9" s="24" t="s">
        <v>245</v>
      </c>
      <c r="U9" s="24" t="s">
        <v>244</v>
      </c>
      <c r="V9" s="23" t="s">
        <v>243</v>
      </c>
      <c r="W9" s="23" t="s">
        <v>242</v>
      </c>
      <c r="X9" s="23" t="s">
        <v>241</v>
      </c>
      <c r="Y9" s="23" t="s">
        <v>240</v>
      </c>
      <c r="Z9" s="23" t="s">
        <v>239</v>
      </c>
      <c r="AA9" s="23" t="s">
        <v>238</v>
      </c>
      <c r="AB9" s="23" t="s">
        <v>237</v>
      </c>
      <c r="AC9" s="20" t="s">
        <v>236</v>
      </c>
      <c r="AD9" s="20" t="s">
        <v>235</v>
      </c>
      <c r="AE9" s="20" t="s">
        <v>234</v>
      </c>
      <c r="AF9" s="20" t="s">
        <v>233</v>
      </c>
      <c r="AG9" s="20" t="s">
        <v>232</v>
      </c>
      <c r="AH9" s="20" t="s">
        <v>231</v>
      </c>
      <c r="AI9" s="25" t="s">
        <v>230</v>
      </c>
      <c r="AJ9" s="25" t="s">
        <v>229</v>
      </c>
      <c r="AK9" s="25" t="s">
        <v>228</v>
      </c>
      <c r="AL9" s="26" t="s">
        <v>227</v>
      </c>
      <c r="AM9" s="26" t="s">
        <v>226</v>
      </c>
      <c r="AN9" s="26" t="s">
        <v>225</v>
      </c>
      <c r="AO9" s="25" t="s">
        <v>224</v>
      </c>
      <c r="AP9" s="25" t="s">
        <v>223</v>
      </c>
      <c r="AQ9" s="26" t="s">
        <v>222</v>
      </c>
      <c r="AR9" s="26" t="s">
        <v>221</v>
      </c>
      <c r="AS9" s="25" t="s">
        <v>220</v>
      </c>
      <c r="AT9" s="25" t="s">
        <v>219</v>
      </c>
      <c r="AU9" s="26" t="s">
        <v>218</v>
      </c>
      <c r="AV9" s="26" t="s">
        <v>217</v>
      </c>
      <c r="AW9" s="26" t="s">
        <v>216</v>
      </c>
      <c r="AX9" s="26" t="s">
        <v>215</v>
      </c>
      <c r="AY9" s="26" t="s">
        <v>214</v>
      </c>
      <c r="AZ9" s="26" t="s">
        <v>213</v>
      </c>
      <c r="BA9" s="26" t="s">
        <v>212</v>
      </c>
      <c r="BB9" s="26" t="s">
        <v>211</v>
      </c>
      <c r="BC9" s="26" t="s">
        <v>210</v>
      </c>
      <c r="BD9" s="26" t="s">
        <v>209</v>
      </c>
      <c r="BE9" s="26" t="s">
        <v>208</v>
      </c>
      <c r="BF9" s="26" t="s">
        <v>207</v>
      </c>
      <c r="BG9" s="26" t="s">
        <v>206</v>
      </c>
      <c r="BH9" s="26" t="s">
        <v>205</v>
      </c>
      <c r="BI9" s="26" t="s">
        <v>204</v>
      </c>
      <c r="BJ9" s="26" t="s">
        <v>203</v>
      </c>
      <c r="BK9" s="26" t="s">
        <v>202</v>
      </c>
      <c r="BL9" s="26" t="s">
        <v>201</v>
      </c>
      <c r="BM9" s="25" t="s">
        <v>200</v>
      </c>
      <c r="BN9" s="26" t="s">
        <v>199</v>
      </c>
      <c r="BO9" s="26" t="s">
        <v>198</v>
      </c>
      <c r="BP9" s="26" t="s">
        <v>197</v>
      </c>
      <c r="BQ9" s="26" t="s">
        <v>196</v>
      </c>
      <c r="BR9" s="26" t="s">
        <v>195</v>
      </c>
      <c r="BS9" s="26" t="s">
        <v>194</v>
      </c>
      <c r="BT9" s="25" t="s">
        <v>193</v>
      </c>
      <c r="BU9" s="26" t="s">
        <v>192</v>
      </c>
      <c r="BV9" s="26" t="s">
        <v>191</v>
      </c>
      <c r="BW9" s="26" t="s">
        <v>190</v>
      </c>
      <c r="BX9" s="25" t="s">
        <v>189</v>
      </c>
      <c r="BY9" s="25" t="s">
        <v>188</v>
      </c>
      <c r="BZ9" s="25" t="s">
        <v>187</v>
      </c>
      <c r="CA9" s="26" t="s">
        <v>186</v>
      </c>
      <c r="CB9" s="26" t="s">
        <v>185</v>
      </c>
      <c r="CC9" s="26" t="s">
        <v>184</v>
      </c>
      <c r="CD9" s="26" t="s">
        <v>183</v>
      </c>
      <c r="CE9" s="26" t="s">
        <v>182</v>
      </c>
      <c r="CF9" s="26" t="s">
        <v>181</v>
      </c>
      <c r="CG9" s="26" t="s">
        <v>180</v>
      </c>
      <c r="CH9" s="26" t="s">
        <v>179</v>
      </c>
      <c r="CI9" s="25" t="s">
        <v>178</v>
      </c>
      <c r="CJ9" s="25" t="s">
        <v>177</v>
      </c>
      <c r="CK9" s="25" t="s">
        <v>176</v>
      </c>
      <c r="CL9" s="25" t="s">
        <v>175</v>
      </c>
      <c r="CM9" s="25" t="s">
        <v>174</v>
      </c>
      <c r="CN9" s="25" t="s">
        <v>173</v>
      </c>
      <c r="CO9" s="25" t="s">
        <v>172</v>
      </c>
      <c r="CP9" s="25" t="s">
        <v>171</v>
      </c>
      <c r="CQ9" s="25" t="s">
        <v>170</v>
      </c>
      <c r="CR9" s="25" t="s">
        <v>169</v>
      </c>
      <c r="CS9" s="26" t="s">
        <v>168</v>
      </c>
      <c r="CT9" s="25" t="s">
        <v>167</v>
      </c>
      <c r="CU9" s="25" t="s">
        <v>166</v>
      </c>
      <c r="CV9" s="25" t="s">
        <v>165</v>
      </c>
      <c r="CW9" s="25" t="s">
        <v>164</v>
      </c>
      <c r="CX9" s="25" t="s">
        <v>163</v>
      </c>
      <c r="CY9" s="25" t="s">
        <v>162</v>
      </c>
      <c r="CZ9" s="25" t="s">
        <v>161</v>
      </c>
      <c r="DA9" s="25" t="s">
        <v>160</v>
      </c>
      <c r="DB9" s="25" t="s">
        <v>159</v>
      </c>
      <c r="DC9" s="25" t="s">
        <v>158</v>
      </c>
      <c r="DD9" s="25" t="s">
        <v>157</v>
      </c>
      <c r="DE9" s="26" t="s">
        <v>156</v>
      </c>
      <c r="DF9" s="26" t="s">
        <v>155</v>
      </c>
      <c r="DG9" s="26" t="s">
        <v>154</v>
      </c>
      <c r="DH9" s="26" t="s">
        <v>153</v>
      </c>
      <c r="DI9" s="26" t="s">
        <v>152</v>
      </c>
      <c r="DJ9" s="26" t="s">
        <v>151</v>
      </c>
      <c r="DK9" s="26" t="s">
        <v>150</v>
      </c>
      <c r="DL9" s="26" t="s">
        <v>149</v>
      </c>
      <c r="DM9" s="26" t="s">
        <v>148</v>
      </c>
      <c r="DN9" s="26" t="s">
        <v>147</v>
      </c>
      <c r="DO9" s="26" t="s">
        <v>146</v>
      </c>
      <c r="DP9" s="26" t="s">
        <v>145</v>
      </c>
      <c r="DQ9" s="25" t="s">
        <v>144</v>
      </c>
      <c r="DR9" s="22" t="s">
        <v>143</v>
      </c>
      <c r="DS9" s="22" t="s">
        <v>142</v>
      </c>
      <c r="DT9" s="22" t="s">
        <v>141</v>
      </c>
      <c r="DU9" s="27" t="s">
        <v>140</v>
      </c>
      <c r="DV9" s="27" t="s">
        <v>139</v>
      </c>
      <c r="DW9" s="27" t="s">
        <v>138</v>
      </c>
      <c r="DX9" s="28" t="s">
        <v>137</v>
      </c>
      <c r="DY9" s="28" t="s">
        <v>136</v>
      </c>
      <c r="DZ9" s="28" t="s">
        <v>135</v>
      </c>
      <c r="EA9" s="27" t="s">
        <v>134</v>
      </c>
      <c r="EB9" s="27" t="s">
        <v>133</v>
      </c>
      <c r="EC9" s="27" t="s">
        <v>132</v>
      </c>
      <c r="ED9" s="27" t="s">
        <v>131</v>
      </c>
      <c r="EE9" s="27" t="s">
        <v>130</v>
      </c>
    </row>
    <row r="10" spans="1:136 16383:16383" x14ac:dyDescent="0.2">
      <c r="A10" s="29" t="s">
        <v>129</v>
      </c>
      <c r="B10" s="10" t="s">
        <v>128</v>
      </c>
      <c r="C10" s="10" t="s">
        <v>127</v>
      </c>
      <c r="D10" s="10" t="s">
        <v>126</v>
      </c>
      <c r="E10" s="10" t="s">
        <v>125</v>
      </c>
      <c r="F10" s="10" t="s">
        <v>124</v>
      </c>
      <c r="G10" s="10" t="s">
        <v>123</v>
      </c>
      <c r="H10" s="10" t="s">
        <v>122</v>
      </c>
      <c r="I10" s="10" t="s">
        <v>121</v>
      </c>
      <c r="J10" s="10" t="s">
        <v>120</v>
      </c>
      <c r="K10" s="10" t="s">
        <v>119</v>
      </c>
      <c r="L10" s="10" t="s">
        <v>118</v>
      </c>
      <c r="M10" s="10" t="s">
        <v>117</v>
      </c>
      <c r="N10" s="10" t="s">
        <v>116</v>
      </c>
      <c r="O10" s="10" t="s">
        <v>115</v>
      </c>
      <c r="P10" s="10" t="s">
        <v>114</v>
      </c>
      <c r="Q10" s="10" t="s">
        <v>113</v>
      </c>
      <c r="R10" s="10" t="s">
        <v>112</v>
      </c>
      <c r="S10" s="10" t="s">
        <v>111</v>
      </c>
      <c r="T10" s="10" t="s">
        <v>110</v>
      </c>
      <c r="U10" s="10" t="s">
        <v>109</v>
      </c>
      <c r="V10" s="10" t="s">
        <v>108</v>
      </c>
      <c r="W10" s="10" t="s">
        <v>107</v>
      </c>
      <c r="X10" s="10" t="s">
        <v>106</v>
      </c>
      <c r="Y10" s="10" t="s">
        <v>105</v>
      </c>
      <c r="Z10" s="10" t="s">
        <v>104</v>
      </c>
      <c r="AA10" s="10" t="s">
        <v>103</v>
      </c>
      <c r="AB10" s="10" t="s">
        <v>102</v>
      </c>
      <c r="AC10" s="10" t="s">
        <v>101</v>
      </c>
      <c r="AD10" s="10" t="s">
        <v>100</v>
      </c>
      <c r="AE10" s="10" t="s">
        <v>99</v>
      </c>
      <c r="AF10" s="10" t="s">
        <v>98</v>
      </c>
      <c r="AG10" s="10" t="s">
        <v>97</v>
      </c>
      <c r="AH10" s="10" t="s">
        <v>96</v>
      </c>
      <c r="AI10" s="10" t="s">
        <v>95</v>
      </c>
      <c r="AJ10" s="10" t="s">
        <v>94</v>
      </c>
      <c r="AK10" s="10" t="s">
        <v>93</v>
      </c>
      <c r="AL10" s="10" t="s">
        <v>92</v>
      </c>
      <c r="AM10" s="10" t="s">
        <v>91</v>
      </c>
      <c r="AN10" s="10" t="s">
        <v>90</v>
      </c>
      <c r="AO10" s="10" t="s">
        <v>89</v>
      </c>
      <c r="AP10" s="10" t="s">
        <v>88</v>
      </c>
      <c r="AQ10" s="10" t="s">
        <v>87</v>
      </c>
      <c r="AR10" s="10" t="s">
        <v>86</v>
      </c>
      <c r="AS10" s="10" t="s">
        <v>85</v>
      </c>
      <c r="AT10" s="10" t="s">
        <v>84</v>
      </c>
      <c r="AU10" s="10" t="s">
        <v>83</v>
      </c>
      <c r="AV10" s="10" t="s">
        <v>82</v>
      </c>
      <c r="AW10" s="10" t="s">
        <v>81</v>
      </c>
      <c r="AX10" s="10" t="s">
        <v>80</v>
      </c>
      <c r="AY10" s="10" t="s">
        <v>79</v>
      </c>
      <c r="AZ10" s="10" t="s">
        <v>78</v>
      </c>
      <c r="BA10" s="10" t="s">
        <v>77</v>
      </c>
      <c r="BB10" s="10" t="s">
        <v>76</v>
      </c>
      <c r="BC10" s="10" t="s">
        <v>75</v>
      </c>
      <c r="BD10" s="10" t="s">
        <v>74</v>
      </c>
      <c r="BE10" s="10" t="s">
        <v>73</v>
      </c>
      <c r="BF10" s="10" t="s">
        <v>72</v>
      </c>
      <c r="BG10" s="10" t="s">
        <v>71</v>
      </c>
      <c r="BH10" s="10" t="s">
        <v>70</v>
      </c>
      <c r="BI10" s="10" t="s">
        <v>69</v>
      </c>
      <c r="BJ10" s="10" t="s">
        <v>68</v>
      </c>
      <c r="BK10" s="10" t="s">
        <v>67</v>
      </c>
      <c r="BL10" s="10" t="s">
        <v>66</v>
      </c>
      <c r="BM10" s="10" t="s">
        <v>65</v>
      </c>
      <c r="BN10" s="10" t="s">
        <v>64</v>
      </c>
      <c r="BO10" s="10" t="s">
        <v>63</v>
      </c>
      <c r="BP10" s="10" t="s">
        <v>62</v>
      </c>
      <c r="BQ10" s="10" t="s">
        <v>61</v>
      </c>
      <c r="BR10" s="10" t="s">
        <v>60</v>
      </c>
      <c r="BS10" s="10" t="s">
        <v>59</v>
      </c>
      <c r="BT10" s="10" t="s">
        <v>58</v>
      </c>
      <c r="BU10" s="10" t="s">
        <v>57</v>
      </c>
      <c r="BV10" s="10" t="s">
        <v>56</v>
      </c>
      <c r="BW10" s="10" t="s">
        <v>55</v>
      </c>
      <c r="BX10" s="10" t="s">
        <v>54</v>
      </c>
      <c r="BY10" s="10" t="s">
        <v>53</v>
      </c>
      <c r="BZ10" s="10" t="s">
        <v>52</v>
      </c>
      <c r="CA10" s="10" t="s">
        <v>51</v>
      </c>
      <c r="CB10" s="10" t="s">
        <v>50</v>
      </c>
      <c r="CC10" s="10" t="s">
        <v>49</v>
      </c>
      <c r="CD10" s="10" t="s">
        <v>48</v>
      </c>
      <c r="CE10" s="10" t="s">
        <v>47</v>
      </c>
      <c r="CF10" s="10" t="s">
        <v>46</v>
      </c>
      <c r="CG10" s="10" t="s">
        <v>45</v>
      </c>
      <c r="CH10" s="10" t="s">
        <v>44</v>
      </c>
      <c r="CI10" s="10" t="s">
        <v>43</v>
      </c>
      <c r="CJ10" s="10" t="s">
        <v>42</v>
      </c>
      <c r="CK10" s="10" t="s">
        <v>41</v>
      </c>
      <c r="CL10" s="10" t="s">
        <v>40</v>
      </c>
      <c r="CM10" s="10" t="s">
        <v>39</v>
      </c>
      <c r="CN10" s="10" t="s">
        <v>38</v>
      </c>
      <c r="CO10" s="10" t="s">
        <v>37</v>
      </c>
      <c r="CP10" s="10" t="s">
        <v>36</v>
      </c>
      <c r="CQ10" s="10" t="s">
        <v>35</v>
      </c>
      <c r="CR10" s="10" t="s">
        <v>34</v>
      </c>
      <c r="CS10" s="10" t="s">
        <v>33</v>
      </c>
      <c r="CT10" s="10" t="s">
        <v>32</v>
      </c>
      <c r="CU10" s="10" t="s">
        <v>31</v>
      </c>
      <c r="CV10" s="10" t="s">
        <v>30</v>
      </c>
      <c r="CW10" s="10" t="s">
        <v>29</v>
      </c>
      <c r="CX10" s="10" t="s">
        <v>28</v>
      </c>
      <c r="CY10" s="10" t="s">
        <v>27</v>
      </c>
      <c r="CZ10" s="10" t="s">
        <v>26</v>
      </c>
      <c r="DA10" s="10" t="s">
        <v>25</v>
      </c>
      <c r="DB10" s="10" t="s">
        <v>24</v>
      </c>
      <c r="DC10" s="10" t="s">
        <v>23</v>
      </c>
      <c r="DD10" s="10" t="s">
        <v>22</v>
      </c>
      <c r="DE10" s="10" t="s">
        <v>21</v>
      </c>
      <c r="DF10" s="10" t="s">
        <v>20</v>
      </c>
      <c r="DG10" s="10" t="s">
        <v>19</v>
      </c>
      <c r="DH10" s="10" t="s">
        <v>18</v>
      </c>
      <c r="DI10" s="10" t="s">
        <v>17</v>
      </c>
      <c r="DJ10" s="10" t="s">
        <v>16</v>
      </c>
      <c r="DK10" s="10" t="s">
        <v>15</v>
      </c>
      <c r="DL10" s="10" t="s">
        <v>14</v>
      </c>
      <c r="DM10" s="10" t="s">
        <v>13</v>
      </c>
      <c r="DN10" s="10" t="s">
        <v>12</v>
      </c>
      <c r="DO10" s="10" t="s">
        <v>11</v>
      </c>
      <c r="DP10" s="10" t="s">
        <v>10</v>
      </c>
      <c r="DQ10" s="10" t="s">
        <v>9</v>
      </c>
      <c r="DR10" s="10" t="s">
        <v>8</v>
      </c>
      <c r="DS10" s="10" t="s">
        <v>7</v>
      </c>
      <c r="DT10" s="10" t="s">
        <v>6</v>
      </c>
      <c r="DU10" s="29" t="s">
        <v>5</v>
      </c>
      <c r="DV10" s="10" t="s">
        <v>5</v>
      </c>
      <c r="DW10" s="29" t="s">
        <v>5</v>
      </c>
      <c r="DX10" s="29" t="s">
        <v>5</v>
      </c>
      <c r="DY10" s="10" t="s">
        <v>5</v>
      </c>
      <c r="DZ10" s="10" t="s">
        <v>5</v>
      </c>
      <c r="EA10" s="29" t="s">
        <v>5</v>
      </c>
      <c r="EB10" s="29" t="s">
        <v>5</v>
      </c>
      <c r="EC10" s="29" t="s">
        <v>5</v>
      </c>
      <c r="ED10" s="29" t="s">
        <v>5</v>
      </c>
      <c r="EE10" s="29" t="s">
        <v>5</v>
      </c>
      <c r="EF10" s="9"/>
    </row>
    <row r="11" spans="1:136 16383:16383" s="2" customFormat="1" hidden="1" x14ac:dyDescent="0.2">
      <c r="A11" s="30">
        <v>41281</v>
      </c>
      <c r="B11" s="4"/>
      <c r="C11" s="4"/>
      <c r="D11" s="4"/>
      <c r="E11" s="3">
        <v>0.79200000000000004</v>
      </c>
      <c r="F11" s="4"/>
      <c r="G11" s="4"/>
      <c r="H11" s="3">
        <v>1.8</v>
      </c>
      <c r="I11" s="3">
        <v>1</v>
      </c>
      <c r="J11" s="3">
        <v>25</v>
      </c>
      <c r="K11" s="4"/>
      <c r="L11" s="16">
        <f>0.5*5</f>
        <v>2.5</v>
      </c>
      <c r="M11" s="3">
        <v>12.7</v>
      </c>
      <c r="N11" s="3">
        <v>1.9</v>
      </c>
      <c r="O11" s="4"/>
      <c r="P11" s="3">
        <v>6.2</v>
      </c>
      <c r="Q11" s="3">
        <v>96</v>
      </c>
      <c r="R11" s="16">
        <f>0.5*10</f>
        <v>5</v>
      </c>
      <c r="S11" s="4"/>
      <c r="T11" s="3">
        <v>138</v>
      </c>
      <c r="U11" s="3">
        <v>107</v>
      </c>
      <c r="V11" s="3">
        <v>21</v>
      </c>
      <c r="W11" s="3">
        <v>19</v>
      </c>
      <c r="X11" s="4"/>
      <c r="Y11" s="4"/>
      <c r="Z11" s="3">
        <v>62</v>
      </c>
      <c r="AA11" s="3">
        <v>7.9</v>
      </c>
      <c r="AB11" s="4"/>
      <c r="AC11" s="3">
        <v>0.14000000000000001</v>
      </c>
      <c r="AD11" s="3">
        <v>0.44</v>
      </c>
      <c r="AE11" s="6">
        <v>0.95399999999999996</v>
      </c>
      <c r="AF11" s="4"/>
      <c r="AG11" s="6">
        <v>1.4</v>
      </c>
      <c r="AH11" s="16">
        <f>0.5*0.05</f>
        <v>2.5000000000000001E-2</v>
      </c>
      <c r="AI11" s="16">
        <f>0.5*0.04</f>
        <v>0.02</v>
      </c>
      <c r="AJ11" s="4"/>
      <c r="AK11" s="3"/>
      <c r="AL11" s="16">
        <f>0.5*0.001</f>
        <v>5.0000000000000001E-4</v>
      </c>
      <c r="AM11" s="5">
        <v>8.2000000000000003E-2</v>
      </c>
      <c r="AN11" s="16">
        <f>0.5*0.05</f>
        <v>2.5000000000000001E-2</v>
      </c>
      <c r="AO11" s="16">
        <f>0.5*0.005</f>
        <v>2.5000000000000001E-3</v>
      </c>
      <c r="AP11" s="3">
        <v>8.9999999999999998E-4</v>
      </c>
      <c r="AQ11" s="16">
        <f>0.5*0.02</f>
        <v>0.01</v>
      </c>
      <c r="AR11" s="8">
        <v>3.0999999999999999E-3</v>
      </c>
      <c r="AS11" s="16">
        <f>0.5*0.001</f>
        <v>5.0000000000000001E-4</v>
      </c>
      <c r="AT11" s="16">
        <f>0.5*0.01</f>
        <v>5.0000000000000001E-3</v>
      </c>
      <c r="AU11" s="4"/>
      <c r="AV11" s="16">
        <f>0.5*0.005</f>
        <v>2.5000000000000001E-3</v>
      </c>
      <c r="AW11" s="4"/>
      <c r="AX11" s="4"/>
      <c r="AY11" s="16">
        <f>0.5*0.005</f>
        <v>2.5000000000000001E-3</v>
      </c>
      <c r="AZ11" s="16">
        <f>0.5*0.001</f>
        <v>5.0000000000000001E-4</v>
      </c>
      <c r="BA11" s="4"/>
      <c r="BB11" s="4"/>
      <c r="BC11" s="16">
        <f>0.5*0.01</f>
        <v>5.0000000000000001E-3</v>
      </c>
      <c r="BD11" s="16">
        <f>0.5*0.0005</f>
        <v>2.5000000000000001E-4</v>
      </c>
      <c r="BE11" s="3">
        <v>0.17399999999999999</v>
      </c>
      <c r="BF11" s="4"/>
      <c r="BG11" s="4"/>
      <c r="BH11" s="4"/>
      <c r="BI11" s="4"/>
      <c r="BJ11" s="4"/>
      <c r="BK11" s="4"/>
      <c r="BL11" s="16">
        <f>0.5*4.3</f>
        <v>2.15</v>
      </c>
      <c r="BM11" s="4"/>
      <c r="BN11" s="3">
        <v>0.14599999999999999</v>
      </c>
      <c r="BO11" s="4"/>
      <c r="BP11" s="4"/>
      <c r="BQ11" s="4"/>
      <c r="BR11" s="16">
        <f>0.5*3</f>
        <v>1.5</v>
      </c>
      <c r="BS11" s="4"/>
      <c r="BT11" s="4"/>
      <c r="BU11" s="4"/>
      <c r="BV11" s="4"/>
      <c r="BW11" s="4"/>
      <c r="BX11" s="4"/>
      <c r="BY11" s="4"/>
      <c r="BZ11" s="16">
        <f>0.5*0.01</f>
        <v>5.0000000000000001E-3</v>
      </c>
      <c r="CA11" s="4"/>
      <c r="CB11" s="6">
        <v>1.2</v>
      </c>
      <c r="CC11" s="16">
        <f>0.5*0.01</f>
        <v>5.0000000000000001E-3</v>
      </c>
      <c r="CD11" s="4"/>
      <c r="CE11" s="6">
        <v>1.3</v>
      </c>
      <c r="CF11" s="4"/>
      <c r="CG11" s="4"/>
      <c r="CH11" s="4"/>
      <c r="CI11" s="4"/>
      <c r="CJ11" s="16">
        <f>0.5*0.0012</f>
        <v>5.9999999999999995E-4</v>
      </c>
      <c r="CK11" s="16">
        <f>0.5*0.0011</f>
        <v>5.5000000000000003E-4</v>
      </c>
      <c r="CL11" s="16">
        <f>0.5*0.001</f>
        <v>5.0000000000000001E-4</v>
      </c>
      <c r="CM11" s="16">
        <f>0.5*0.0016</f>
        <v>8.0000000000000004E-4</v>
      </c>
      <c r="CN11" s="16">
        <f>0.5*0.0014</f>
        <v>6.9999999999999999E-4</v>
      </c>
      <c r="CO11" s="4"/>
      <c r="CP11" s="4"/>
      <c r="CQ11" s="16">
        <f>0.5*0.01</f>
        <v>5.0000000000000001E-3</v>
      </c>
      <c r="CR11" s="16">
        <f>0.5*0.75</f>
        <v>0.375</v>
      </c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16">
        <f>0.5*3.6</f>
        <v>1.8</v>
      </c>
      <c r="DG11" s="16">
        <f>0.5*0.01</f>
        <v>5.0000000000000001E-3</v>
      </c>
      <c r="DH11" s="16">
        <f>0.5*0.01</f>
        <v>5.0000000000000001E-3</v>
      </c>
      <c r="DI11" s="16">
        <f>0.5*0.005</f>
        <v>2.5000000000000001E-3</v>
      </c>
      <c r="DJ11" s="16">
        <f>0.5*0.005</f>
        <v>2.5000000000000001E-3</v>
      </c>
      <c r="DK11" s="4"/>
      <c r="DL11" s="16">
        <f>0.5*0.01</f>
        <v>5.0000000000000001E-3</v>
      </c>
      <c r="DM11" s="4"/>
      <c r="DN11" s="16">
        <f>0.5*3</f>
        <v>1.5</v>
      </c>
      <c r="DO11" s="5">
        <v>0.09</v>
      </c>
      <c r="DP11" s="5">
        <v>0.14199999999999999</v>
      </c>
      <c r="DQ11" s="16">
        <f>0.5*0.01</f>
        <v>5.0000000000000001E-3</v>
      </c>
      <c r="DR11" s="3">
        <v>9</v>
      </c>
      <c r="DS11" s="3">
        <v>4</v>
      </c>
      <c r="DT11" s="3">
        <v>1</v>
      </c>
      <c r="DU11" s="3">
        <v>0.18</v>
      </c>
      <c r="DV11" s="4"/>
      <c r="DW11" s="3">
        <v>4.22</v>
      </c>
      <c r="DX11" s="4"/>
      <c r="DY11" s="4"/>
      <c r="DZ11" s="4"/>
      <c r="EA11" s="16">
        <f>0.5*0.01</f>
        <v>5.0000000000000001E-3</v>
      </c>
      <c r="EB11" s="4"/>
      <c r="EC11" s="4"/>
      <c r="ED11" s="4"/>
      <c r="EE11" s="4"/>
      <c r="XFC11" s="2">
        <f>AVERAGE(E11:XFB11)</f>
        <v>8.0557671641791035</v>
      </c>
    </row>
    <row r="12" spans="1:136 16383:16383" s="2" customFormat="1" hidden="1" x14ac:dyDescent="0.2">
      <c r="A12" s="30">
        <v>41310</v>
      </c>
      <c r="B12" s="4"/>
      <c r="C12" s="4"/>
      <c r="D12" s="4"/>
      <c r="E12" s="4"/>
      <c r="F12" s="4"/>
      <c r="G12" s="4"/>
      <c r="H12" s="3"/>
      <c r="I12" s="3"/>
      <c r="J12" s="3"/>
      <c r="K12" s="4"/>
      <c r="L12" s="3"/>
      <c r="M12" s="3"/>
      <c r="N12" s="3"/>
      <c r="O12" s="4"/>
      <c r="P12" s="3"/>
      <c r="Q12" s="3"/>
      <c r="R12" s="3"/>
      <c r="S12" s="4"/>
      <c r="T12" s="3"/>
      <c r="U12" s="3"/>
      <c r="V12" s="3"/>
      <c r="W12" s="3"/>
      <c r="X12" s="4"/>
      <c r="Y12" s="4"/>
      <c r="Z12" s="3"/>
      <c r="AA12" s="3"/>
      <c r="AB12" s="4"/>
      <c r="AC12" s="3"/>
      <c r="AD12" s="3"/>
      <c r="AE12" s="3"/>
      <c r="AF12" s="4"/>
      <c r="AG12" s="3"/>
      <c r="AH12" s="3"/>
      <c r="AI12" s="3"/>
      <c r="AJ12" s="4"/>
      <c r="AK12" s="17">
        <f>0.5*0.05</f>
        <v>2.5000000000000001E-2</v>
      </c>
      <c r="AL12" s="3"/>
      <c r="AM12" s="5"/>
      <c r="AN12" s="3"/>
      <c r="AO12" s="3"/>
      <c r="AP12" s="3"/>
      <c r="AQ12" s="3"/>
      <c r="AR12" s="3"/>
      <c r="AS12" s="3"/>
      <c r="AT12" s="3"/>
      <c r="AU12" s="4"/>
      <c r="AV12" s="3"/>
      <c r="AW12" s="4"/>
      <c r="AX12" s="4"/>
      <c r="AY12" s="3"/>
      <c r="AZ12" s="3"/>
      <c r="BA12" s="4"/>
      <c r="BB12" s="4"/>
      <c r="BC12" s="3"/>
      <c r="BD12" s="3"/>
      <c r="BE12" s="3"/>
      <c r="BF12" s="4"/>
      <c r="BG12" s="4"/>
      <c r="BH12" s="4"/>
      <c r="BI12" s="4"/>
      <c r="BJ12" s="4"/>
      <c r="BK12" s="4"/>
      <c r="BL12" s="3"/>
      <c r="BM12" s="4"/>
      <c r="BN12" s="3"/>
      <c r="BO12" s="4"/>
      <c r="BP12" s="4"/>
      <c r="BQ12" s="4"/>
      <c r="BR12" s="3"/>
      <c r="BS12" s="4"/>
      <c r="BT12" s="4"/>
      <c r="BU12" s="4"/>
      <c r="BV12" s="4"/>
      <c r="BW12" s="4"/>
      <c r="BX12" s="4"/>
      <c r="BY12" s="4"/>
      <c r="BZ12" s="3"/>
      <c r="CA12" s="4"/>
      <c r="CB12" s="3"/>
      <c r="CC12" s="3"/>
      <c r="CD12" s="4"/>
      <c r="CE12" s="3"/>
      <c r="CF12" s="4"/>
      <c r="CG12" s="4"/>
      <c r="CH12" s="4"/>
      <c r="CI12" s="4"/>
      <c r="CJ12" s="3"/>
      <c r="CK12" s="3"/>
      <c r="CL12" s="3"/>
      <c r="CM12" s="3"/>
      <c r="CN12" s="3"/>
      <c r="CO12" s="4"/>
      <c r="CP12" s="4"/>
      <c r="CQ12" s="3"/>
      <c r="CR12" s="3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3"/>
      <c r="DG12" s="3"/>
      <c r="DH12" s="3"/>
      <c r="DI12" s="3"/>
      <c r="DJ12" s="3"/>
      <c r="DK12" s="4"/>
      <c r="DL12" s="3"/>
      <c r="DM12" s="4"/>
      <c r="DN12" s="3"/>
      <c r="DO12" s="5"/>
      <c r="DP12" s="5"/>
      <c r="DQ12" s="3"/>
      <c r="DR12" s="3"/>
      <c r="DS12" s="3"/>
      <c r="DT12" s="3"/>
      <c r="DU12" s="3"/>
      <c r="DV12" s="4"/>
      <c r="DW12" s="3"/>
      <c r="DX12" s="4"/>
      <c r="DY12" s="4"/>
      <c r="DZ12" s="4"/>
      <c r="EA12" s="3"/>
      <c r="EB12" s="4"/>
      <c r="EC12" s="4"/>
      <c r="ED12" s="4"/>
      <c r="EE12" s="4"/>
      <c r="XFC12" s="2">
        <f>AVERAGE(E12:XFB12)</f>
        <v>2.5000000000000001E-2</v>
      </c>
    </row>
    <row r="13" spans="1:136 16383:16383" s="2" customFormat="1" hidden="1" x14ac:dyDescent="0.2">
      <c r="A13" s="30">
        <v>41387</v>
      </c>
      <c r="B13" s="4"/>
      <c r="C13" s="4"/>
      <c r="D13" s="4"/>
      <c r="E13" s="4"/>
      <c r="F13" s="4"/>
      <c r="G13" s="4"/>
      <c r="H13" s="3">
        <v>9.8000000000000007</v>
      </c>
      <c r="I13" s="3">
        <v>1</v>
      </c>
      <c r="J13" s="3">
        <v>15</v>
      </c>
      <c r="K13" s="4"/>
      <c r="L13" s="16">
        <f>0.5*5</f>
        <v>2.5</v>
      </c>
      <c r="M13" s="3">
        <v>10.3</v>
      </c>
      <c r="N13" s="7">
        <v>0.7</v>
      </c>
      <c r="O13" s="4"/>
      <c r="P13" s="7">
        <v>4</v>
      </c>
      <c r="Q13" s="3">
        <v>97</v>
      </c>
      <c r="R13" s="16">
        <f>0.5*10</f>
        <v>5</v>
      </c>
      <c r="S13" s="4"/>
      <c r="T13" s="3">
        <v>149</v>
      </c>
      <c r="U13" s="3">
        <v>118</v>
      </c>
      <c r="V13" s="3">
        <v>24</v>
      </c>
      <c r="W13" s="3">
        <v>19</v>
      </c>
      <c r="X13" s="4"/>
      <c r="Y13" s="4"/>
      <c r="Z13" s="3">
        <v>50</v>
      </c>
      <c r="AA13" s="3">
        <v>7.1</v>
      </c>
      <c r="AB13" s="4"/>
      <c r="AC13" s="6">
        <v>0.1</v>
      </c>
      <c r="AD13" s="3">
        <v>0.48</v>
      </c>
      <c r="AE13" s="3">
        <v>1.45</v>
      </c>
      <c r="AF13" s="4"/>
      <c r="AG13" s="3">
        <v>1.93</v>
      </c>
      <c r="AH13" s="3">
        <v>0.113</v>
      </c>
      <c r="AI13" s="3">
        <v>0.05</v>
      </c>
      <c r="AJ13" s="4"/>
      <c r="AK13" s="16">
        <f>0.5*0.01</f>
        <v>5.0000000000000001E-3</v>
      </c>
      <c r="AL13" s="8">
        <v>1.5E-3</v>
      </c>
      <c r="AM13" s="5">
        <v>0.11</v>
      </c>
      <c r="AN13" s="16">
        <f>0.5*0.05</f>
        <v>2.5000000000000001E-2</v>
      </c>
      <c r="AO13" s="16">
        <f>0.5*0.005</f>
        <v>2.5000000000000001E-3</v>
      </c>
      <c r="AP13" s="3">
        <v>2.9999999999999997E-4</v>
      </c>
      <c r="AQ13" s="16">
        <f>0.5*0.02</f>
        <v>0.01</v>
      </c>
      <c r="AR13" s="8">
        <v>5.4000000000000003E-3</v>
      </c>
      <c r="AS13" s="16">
        <f>0.5*0.001</f>
        <v>5.0000000000000001E-4</v>
      </c>
      <c r="AT13" s="16">
        <f>0.5*0.01</f>
        <v>5.0000000000000001E-3</v>
      </c>
      <c r="AU13" s="4"/>
      <c r="AV13" s="16">
        <f>0.5*0.005</f>
        <v>2.5000000000000001E-3</v>
      </c>
      <c r="AW13" s="4"/>
      <c r="AX13" s="4"/>
      <c r="AY13" s="16">
        <f>0.5*0.005</f>
        <v>2.5000000000000001E-3</v>
      </c>
      <c r="AZ13" s="16">
        <f>0.5*0.001</f>
        <v>5.0000000000000001E-4</v>
      </c>
      <c r="BA13" s="4"/>
      <c r="BB13" s="4"/>
      <c r="BC13" s="16">
        <f>0.5*0.01</f>
        <v>5.0000000000000001E-3</v>
      </c>
      <c r="BD13" s="16">
        <f>0.5*0.0005</f>
        <v>2.5000000000000001E-4</v>
      </c>
      <c r="BE13" s="3">
        <v>0.185</v>
      </c>
      <c r="BF13" s="4"/>
      <c r="BG13" s="4"/>
      <c r="BH13" s="4"/>
      <c r="BI13" s="4"/>
      <c r="BJ13" s="4"/>
      <c r="BK13" s="4"/>
      <c r="BL13" s="16">
        <f>0.5*4.3</f>
        <v>2.15</v>
      </c>
      <c r="BM13" s="4"/>
      <c r="BN13" s="3">
        <v>6.3E-2</v>
      </c>
      <c r="BO13" s="4"/>
      <c r="BP13" s="4"/>
      <c r="BQ13" s="4"/>
      <c r="BR13" s="16">
        <f>0.5*3</f>
        <v>1.5</v>
      </c>
      <c r="BS13" s="4"/>
      <c r="BT13" s="4"/>
      <c r="BU13" s="4"/>
      <c r="BV13" s="4"/>
      <c r="BW13" s="4"/>
      <c r="BX13" s="4"/>
      <c r="BY13" s="4"/>
      <c r="BZ13" s="16">
        <f>0.5*0.01</f>
        <v>5.0000000000000001E-3</v>
      </c>
      <c r="CA13" s="4"/>
      <c r="CB13" s="6">
        <v>0.48</v>
      </c>
      <c r="CC13" s="16">
        <f>0.5*0.01</f>
        <v>5.0000000000000001E-3</v>
      </c>
      <c r="CD13" s="4"/>
      <c r="CE13" s="6">
        <v>6.6</v>
      </c>
      <c r="CF13" s="4"/>
      <c r="CG13" s="4"/>
      <c r="CH13" s="4"/>
      <c r="CI13" s="4"/>
      <c r="CJ13" s="16">
        <f>0.5*0.0012</f>
        <v>5.9999999999999995E-4</v>
      </c>
      <c r="CK13" s="16">
        <f>0.5*0.0011</f>
        <v>5.5000000000000003E-4</v>
      </c>
      <c r="CL13" s="16">
        <f>0.5*0.001</f>
        <v>5.0000000000000001E-4</v>
      </c>
      <c r="CM13" s="16">
        <f>0.5*0.0016</f>
        <v>8.0000000000000004E-4</v>
      </c>
      <c r="CN13" s="16">
        <f>0.5*0.0014</f>
        <v>6.9999999999999999E-4</v>
      </c>
      <c r="CO13" s="4"/>
      <c r="CP13" s="4"/>
      <c r="CQ13" s="16">
        <f>0.5*0.01</f>
        <v>5.0000000000000001E-3</v>
      </c>
      <c r="CR13" s="16">
        <f>0.5*0.75</f>
        <v>0.375</v>
      </c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16">
        <f>0.5*3.6</f>
        <v>1.8</v>
      </c>
      <c r="DG13" s="16">
        <f>0.5*0.01</f>
        <v>5.0000000000000001E-3</v>
      </c>
      <c r="DH13" s="16">
        <f>0.5*0.01</f>
        <v>5.0000000000000001E-3</v>
      </c>
      <c r="DI13" s="16">
        <f>0.5*0.005</f>
        <v>2.5000000000000001E-3</v>
      </c>
      <c r="DJ13" s="16">
        <f>0.5*0.005</f>
        <v>2.5000000000000001E-3</v>
      </c>
      <c r="DK13" s="4"/>
      <c r="DL13" s="16">
        <f>0.5*0.01</f>
        <v>5.0000000000000001E-3</v>
      </c>
      <c r="DM13" s="4"/>
      <c r="DN13" s="16">
        <f>0.5*3</f>
        <v>1.5</v>
      </c>
      <c r="DO13" s="5">
        <v>0.06</v>
      </c>
      <c r="DP13" s="5">
        <v>0.08</v>
      </c>
      <c r="DQ13" s="16">
        <f>0.5*0.01</f>
        <v>5.0000000000000001E-3</v>
      </c>
      <c r="DR13" s="3">
        <v>23</v>
      </c>
      <c r="DS13" s="3">
        <v>23</v>
      </c>
      <c r="DT13" s="16">
        <f>0.5*1</f>
        <v>0.5</v>
      </c>
      <c r="DU13" s="3">
        <v>0.13</v>
      </c>
      <c r="DV13" s="4"/>
      <c r="DW13" s="3">
        <v>6.43</v>
      </c>
      <c r="DX13" s="4"/>
      <c r="DY13" s="4"/>
      <c r="DZ13" s="4"/>
      <c r="EA13" s="16">
        <f>0.5*0.01</f>
        <v>5.0000000000000001E-3</v>
      </c>
      <c r="EB13" s="4"/>
      <c r="EC13" s="4"/>
      <c r="ED13" s="4"/>
      <c r="EE13" s="4"/>
      <c r="XFC13" s="2">
        <f>AVERAGE(E13:XFB13)</f>
        <v>8.7253746268656727</v>
      </c>
    </row>
    <row r="14" spans="1:136 16383:16383" s="2" customFormat="1" hidden="1" x14ac:dyDescent="0.2">
      <c r="A14" s="30">
        <v>41415</v>
      </c>
      <c r="B14" s="4"/>
      <c r="C14" s="4"/>
      <c r="D14" s="4"/>
      <c r="E14" s="4"/>
      <c r="F14" s="4"/>
      <c r="G14" s="4"/>
      <c r="H14" s="3"/>
      <c r="I14" s="3"/>
      <c r="J14" s="3"/>
      <c r="K14" s="4"/>
      <c r="L14" s="3"/>
      <c r="M14" s="3"/>
      <c r="N14" s="3"/>
      <c r="O14" s="4"/>
      <c r="P14" s="3"/>
      <c r="Q14" s="3"/>
      <c r="R14" s="3"/>
      <c r="S14" s="4"/>
      <c r="T14" s="3"/>
      <c r="U14" s="3"/>
      <c r="V14" s="3"/>
      <c r="W14" s="3"/>
      <c r="X14" s="4"/>
      <c r="Y14" s="4"/>
      <c r="Z14" s="3"/>
      <c r="AA14" s="3"/>
      <c r="AB14" s="4"/>
      <c r="AC14" s="3"/>
      <c r="AD14" s="3"/>
      <c r="AE14" s="3"/>
      <c r="AF14" s="4"/>
      <c r="AG14" s="3"/>
      <c r="AH14" s="3"/>
      <c r="AI14" s="3"/>
      <c r="AJ14" s="4"/>
      <c r="AK14" s="3"/>
      <c r="AL14" s="3"/>
      <c r="AM14" s="5"/>
      <c r="AN14" s="3"/>
      <c r="AO14" s="3"/>
      <c r="AP14" s="3"/>
      <c r="AQ14" s="3"/>
      <c r="AR14" s="3"/>
      <c r="AS14" s="3"/>
      <c r="AT14" s="3"/>
      <c r="AU14" s="4"/>
      <c r="AV14" s="3"/>
      <c r="AW14" s="4"/>
      <c r="AX14" s="4"/>
      <c r="AY14" s="3"/>
      <c r="AZ14" s="3"/>
      <c r="BA14" s="4"/>
      <c r="BB14" s="4"/>
      <c r="BC14" s="3"/>
      <c r="BD14" s="3"/>
      <c r="BE14" s="3"/>
      <c r="BF14" s="4"/>
      <c r="BG14" s="4"/>
      <c r="BH14" s="4"/>
      <c r="BI14" s="4"/>
      <c r="BJ14" s="4"/>
      <c r="BK14" s="4"/>
      <c r="BL14" s="3"/>
      <c r="BM14" s="4"/>
      <c r="BN14" s="3"/>
      <c r="BO14" s="4"/>
      <c r="BP14" s="4"/>
      <c r="BQ14" s="4"/>
      <c r="BR14" s="3"/>
      <c r="BS14" s="4"/>
      <c r="BT14" s="4"/>
      <c r="BU14" s="4"/>
      <c r="BV14" s="4"/>
      <c r="BW14" s="4"/>
      <c r="BX14" s="4"/>
      <c r="BY14" s="4"/>
      <c r="BZ14" s="3"/>
      <c r="CA14" s="4"/>
      <c r="CB14" s="3"/>
      <c r="CC14" s="3"/>
      <c r="CD14" s="4"/>
      <c r="CE14" s="3"/>
      <c r="CF14" s="4"/>
      <c r="CG14" s="4"/>
      <c r="CH14" s="4"/>
      <c r="CI14" s="4"/>
      <c r="CJ14" s="3"/>
      <c r="CK14" s="3"/>
      <c r="CL14" s="3"/>
      <c r="CM14" s="3"/>
      <c r="CN14" s="3"/>
      <c r="CO14" s="4"/>
      <c r="CP14" s="4"/>
      <c r="CQ14" s="3"/>
      <c r="CR14" s="3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3"/>
      <c r="DG14" s="3"/>
      <c r="DH14" s="3"/>
      <c r="DI14" s="3"/>
      <c r="DJ14" s="3"/>
      <c r="DK14" s="4"/>
      <c r="DL14" s="3"/>
      <c r="DM14" s="4"/>
      <c r="DN14" s="3"/>
      <c r="DO14" s="5"/>
      <c r="DP14" s="5"/>
      <c r="DQ14" s="3"/>
      <c r="DR14" s="3"/>
      <c r="DS14" s="3"/>
      <c r="DT14" s="3"/>
      <c r="DU14" s="3"/>
      <c r="DV14" s="4"/>
      <c r="DW14" s="3"/>
      <c r="DX14" s="4"/>
      <c r="DY14" s="4"/>
      <c r="DZ14" s="4"/>
      <c r="EA14" s="3"/>
      <c r="EB14" s="4"/>
      <c r="EC14" s="4"/>
      <c r="ED14" s="4"/>
      <c r="EE14" s="4"/>
    </row>
    <row r="15" spans="1:136 16383:16383" s="2" customFormat="1" hidden="1" x14ac:dyDescent="0.2">
      <c r="A15" s="30">
        <v>41484</v>
      </c>
      <c r="B15" s="4"/>
      <c r="C15" s="4"/>
      <c r="D15" s="4"/>
      <c r="E15" s="4"/>
      <c r="F15" s="4"/>
      <c r="G15" s="4"/>
      <c r="H15" s="3">
        <v>18.100000000000001</v>
      </c>
      <c r="I15" s="3">
        <v>1</v>
      </c>
      <c r="J15" s="16">
        <f>0.5*5</f>
        <v>2.5</v>
      </c>
      <c r="K15" s="4"/>
      <c r="L15" s="16">
        <f>0.5*5</f>
        <v>2.5</v>
      </c>
      <c r="M15" s="3">
        <v>8.8000000000000007</v>
      </c>
      <c r="N15" s="7">
        <v>1</v>
      </c>
      <c r="O15" s="4"/>
      <c r="P15" s="3">
        <v>3.2</v>
      </c>
      <c r="Q15" s="3">
        <v>98</v>
      </c>
      <c r="R15" s="16">
        <f>0.5*10</f>
        <v>5</v>
      </c>
      <c r="S15" s="4"/>
      <c r="T15" s="3">
        <v>167</v>
      </c>
      <c r="U15" s="3">
        <v>130</v>
      </c>
      <c r="V15" s="3">
        <v>14</v>
      </c>
      <c r="W15" s="3">
        <v>7</v>
      </c>
      <c r="X15" s="4"/>
      <c r="Y15" s="4"/>
      <c r="Z15" s="3">
        <v>86</v>
      </c>
      <c r="AA15" s="3">
        <v>7.6</v>
      </c>
      <c r="AB15" s="4"/>
      <c r="AC15" s="6">
        <v>0.1</v>
      </c>
      <c r="AD15" s="6">
        <v>0.5</v>
      </c>
      <c r="AE15" s="6">
        <v>0.32400000000000001</v>
      </c>
      <c r="AF15" s="4"/>
      <c r="AG15" s="6">
        <v>0.82699999999999996</v>
      </c>
      <c r="AH15" s="3">
        <v>6.5000000000000002E-2</v>
      </c>
      <c r="AI15" s="3">
        <v>7.0000000000000007E-2</v>
      </c>
      <c r="AJ15" s="4"/>
      <c r="AK15" s="3">
        <v>1.2999999999999999E-2</v>
      </c>
      <c r="AL15" s="16">
        <f>0.5*0.001</f>
        <v>5.0000000000000001E-4</v>
      </c>
      <c r="AM15" s="5">
        <v>0.10299999999999999</v>
      </c>
      <c r="AN15" s="16">
        <f>0.5*0.05</f>
        <v>2.5000000000000001E-2</v>
      </c>
      <c r="AO15" s="16">
        <f>0.5*0.005</f>
        <v>2.5000000000000001E-3</v>
      </c>
      <c r="AP15" s="16">
        <f>0.5*0.0002</f>
        <v>1E-4</v>
      </c>
      <c r="AQ15" s="16">
        <f>0.5*0.02</f>
        <v>0.01</v>
      </c>
      <c r="AR15" s="3">
        <v>8.2000000000000007E-3</v>
      </c>
      <c r="AS15" s="3">
        <v>1E-3</v>
      </c>
      <c r="AT15" s="16">
        <f>0.5*0.01</f>
        <v>5.0000000000000001E-3</v>
      </c>
      <c r="AU15" s="4"/>
      <c r="AV15" s="16">
        <f>0.5*0.005</f>
        <v>2.5000000000000001E-3</v>
      </c>
      <c r="AW15" s="4"/>
      <c r="AX15" s="4"/>
      <c r="AY15" s="16">
        <f>0.5*0.005</f>
        <v>2.5000000000000001E-3</v>
      </c>
      <c r="AZ15" s="16">
        <f>0.5*0.001</f>
        <v>5.0000000000000001E-4</v>
      </c>
      <c r="BA15" s="4"/>
      <c r="BB15" s="4"/>
      <c r="BC15" s="16">
        <f>0.5*0.01</f>
        <v>5.0000000000000001E-3</v>
      </c>
      <c r="BD15" s="16">
        <f>0.5*0.0005</f>
        <v>2.5000000000000001E-4</v>
      </c>
      <c r="BE15" s="3">
        <v>0.22800000000000001</v>
      </c>
      <c r="BF15" s="4"/>
      <c r="BG15" s="4"/>
      <c r="BH15" s="4"/>
      <c r="BI15" s="4"/>
      <c r="BJ15" s="4"/>
      <c r="BK15" s="4"/>
      <c r="BL15" s="16">
        <f>0.5*4.3</f>
        <v>2.15</v>
      </c>
      <c r="BM15" s="4"/>
      <c r="BN15" s="5">
        <v>0.05</v>
      </c>
      <c r="BO15" s="4"/>
      <c r="BP15" s="4"/>
      <c r="BQ15" s="4"/>
      <c r="BR15" s="16">
        <f>0.5*3</f>
        <v>1.5</v>
      </c>
      <c r="BS15" s="4"/>
      <c r="BT15" s="4"/>
      <c r="BU15" s="4"/>
      <c r="BV15" s="4"/>
      <c r="BW15" s="4"/>
      <c r="BX15" s="4"/>
      <c r="BY15" s="4"/>
      <c r="BZ15" s="16">
        <f>0.5*0.01</f>
        <v>5.0000000000000001E-3</v>
      </c>
      <c r="CA15" s="4"/>
      <c r="CB15" s="3">
        <v>2.79</v>
      </c>
      <c r="CC15" s="16">
        <f>0.5*0.01</f>
        <v>5.0000000000000001E-3</v>
      </c>
      <c r="CD15" s="4"/>
      <c r="CE15" s="6">
        <v>2</v>
      </c>
      <c r="CF15" s="4"/>
      <c r="CG15" s="4"/>
      <c r="CH15" s="4"/>
      <c r="CI15" s="4"/>
      <c r="CJ15" s="16">
        <f>0.5*0.0012</f>
        <v>5.9999999999999995E-4</v>
      </c>
      <c r="CK15" s="16">
        <f>0.5*0.0011</f>
        <v>5.5000000000000003E-4</v>
      </c>
      <c r="CL15" s="16">
        <f>0.5*0.001</f>
        <v>5.0000000000000001E-4</v>
      </c>
      <c r="CM15" s="16">
        <f>0.5*0.0016</f>
        <v>8.0000000000000004E-4</v>
      </c>
      <c r="CN15" s="16">
        <f>0.5*0.0014</f>
        <v>6.9999999999999999E-4</v>
      </c>
      <c r="CO15" s="4"/>
      <c r="CP15" s="4"/>
      <c r="CQ15" s="16">
        <f>0.5*0.01</f>
        <v>5.0000000000000001E-3</v>
      </c>
      <c r="CR15" s="16">
        <f>0.5*0.75</f>
        <v>0.375</v>
      </c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16">
        <f>0.5*3.6</f>
        <v>1.8</v>
      </c>
      <c r="DG15" s="16">
        <f>0.5*0.01</f>
        <v>5.0000000000000001E-3</v>
      </c>
      <c r="DH15" s="16">
        <f>0.5*0.01</f>
        <v>5.0000000000000001E-3</v>
      </c>
      <c r="DI15" s="16">
        <f>0.5*0.005</f>
        <v>2.5000000000000001E-3</v>
      </c>
      <c r="DJ15" s="16">
        <f>0.5*0.005</f>
        <v>2.5000000000000001E-3</v>
      </c>
      <c r="DK15" s="4"/>
      <c r="DL15" s="16">
        <f>0.5*0.01</f>
        <v>5.0000000000000001E-3</v>
      </c>
      <c r="DM15" s="4"/>
      <c r="DN15" s="16">
        <f>0.5*3</f>
        <v>1.5</v>
      </c>
      <c r="DO15" s="5">
        <v>7.0999999999999994E-2</v>
      </c>
      <c r="DP15" s="5">
        <v>6.4000000000000001E-2</v>
      </c>
      <c r="DQ15" s="16">
        <f>0.5*0.01</f>
        <v>5.0000000000000001E-3</v>
      </c>
      <c r="DR15" s="3">
        <v>43</v>
      </c>
      <c r="DS15" s="3">
        <v>23</v>
      </c>
      <c r="DT15" s="3">
        <v>144</v>
      </c>
      <c r="DU15" s="3">
        <v>0.13</v>
      </c>
      <c r="DV15" s="4"/>
      <c r="DW15" s="3">
        <v>1.44</v>
      </c>
      <c r="DX15" s="4"/>
      <c r="DY15" s="4"/>
      <c r="DZ15" s="4"/>
      <c r="EA15" s="16">
        <f>0.5*0.01</f>
        <v>5.0000000000000001E-3</v>
      </c>
      <c r="EB15" s="4"/>
      <c r="EC15" s="4"/>
      <c r="ED15" s="4"/>
      <c r="EE15" s="4"/>
      <c r="XFC15" s="2">
        <f>AVERAGE(E15:XFB15)</f>
        <v>11.610614925373136</v>
      </c>
    </row>
    <row r="16" spans="1:136 16383:16383" s="2" customFormat="1" hidden="1" x14ac:dyDescent="0.2">
      <c r="A16" s="30">
        <v>41575</v>
      </c>
      <c r="B16" s="4"/>
      <c r="C16" s="4"/>
      <c r="D16" s="4"/>
      <c r="E16" s="4"/>
      <c r="F16" s="4"/>
      <c r="G16" s="4"/>
      <c r="H16" s="3">
        <v>10.199999999999999</v>
      </c>
      <c r="I16" s="3">
        <v>1</v>
      </c>
      <c r="J16" s="3">
        <v>28</v>
      </c>
      <c r="K16" s="4"/>
      <c r="L16" s="16">
        <f>0.5*5</f>
        <v>2.5</v>
      </c>
      <c r="M16" s="3">
        <v>10.199999999999999</v>
      </c>
      <c r="N16" s="7">
        <v>1</v>
      </c>
      <c r="O16" s="4"/>
      <c r="P16" s="3">
        <v>3.9</v>
      </c>
      <c r="Q16" s="3">
        <v>98</v>
      </c>
      <c r="R16" s="16">
        <f>0.5*10</f>
        <v>5</v>
      </c>
      <c r="S16" s="4"/>
      <c r="T16" s="3">
        <v>177</v>
      </c>
      <c r="U16" s="3">
        <v>135</v>
      </c>
      <c r="V16" s="3">
        <v>13</v>
      </c>
      <c r="W16" s="3">
        <v>11</v>
      </c>
      <c r="X16" s="4"/>
      <c r="Y16" s="4"/>
      <c r="Z16" s="3">
        <v>72</v>
      </c>
      <c r="AA16" s="3">
        <v>7.5</v>
      </c>
      <c r="AB16" s="4"/>
      <c r="AC16" s="3">
        <v>0.08</v>
      </c>
      <c r="AD16" s="3">
        <v>0.47</v>
      </c>
      <c r="AE16" s="3">
        <v>0.25</v>
      </c>
      <c r="AF16" s="4"/>
      <c r="AG16" s="3">
        <v>0.72</v>
      </c>
      <c r="AH16" s="16">
        <f>0.5*0.05</f>
        <v>2.5000000000000001E-2</v>
      </c>
      <c r="AI16" s="6">
        <v>0.1</v>
      </c>
      <c r="AJ16" s="4"/>
      <c r="AK16" s="3">
        <v>1.0999999999999999E-2</v>
      </c>
      <c r="AL16" s="16">
        <f>0.5*0.001</f>
        <v>5.0000000000000001E-4</v>
      </c>
      <c r="AM16" s="3">
        <v>9.4E-2</v>
      </c>
      <c r="AN16" s="16">
        <f>0.5*0.05</f>
        <v>2.5000000000000001E-2</v>
      </c>
      <c r="AO16" s="16">
        <f>0.5*0.005</f>
        <v>2.5000000000000001E-3</v>
      </c>
      <c r="AP16" s="16">
        <f>0.5*0.0002</f>
        <v>1E-4</v>
      </c>
      <c r="AQ16" s="16">
        <f>0.5*0.02</f>
        <v>0.01</v>
      </c>
      <c r="AR16" s="3">
        <v>2.7000000000000001E-3</v>
      </c>
      <c r="AS16" s="3">
        <v>1E-3</v>
      </c>
      <c r="AT16" s="16">
        <f>0.5*0.01</f>
        <v>5.0000000000000001E-3</v>
      </c>
      <c r="AU16" s="4"/>
      <c r="AV16" s="16">
        <f>0.5*0.005</f>
        <v>2.5000000000000001E-3</v>
      </c>
      <c r="AW16" s="4"/>
      <c r="AX16" s="4"/>
      <c r="AY16" s="16">
        <f>0.5*0.005</f>
        <v>2.5000000000000001E-3</v>
      </c>
      <c r="AZ16" s="16">
        <f>0.5*0.001</f>
        <v>5.0000000000000001E-4</v>
      </c>
      <c r="BA16" s="4"/>
      <c r="BB16" s="4"/>
      <c r="BC16" s="16">
        <f>0.5*0.01</f>
        <v>5.0000000000000001E-3</v>
      </c>
      <c r="BD16" s="16">
        <f>0.5*0.0005</f>
        <v>2.5000000000000001E-4</v>
      </c>
      <c r="BE16" s="5">
        <v>0.16</v>
      </c>
      <c r="BF16" s="4"/>
      <c r="BG16" s="4"/>
      <c r="BH16" s="4"/>
      <c r="BI16" s="4"/>
      <c r="BJ16" s="4"/>
      <c r="BK16" s="4"/>
      <c r="BL16" s="16">
        <f>0.5*4.3</f>
        <v>2.15</v>
      </c>
      <c r="BM16" s="4"/>
      <c r="BN16" s="3">
        <v>0.11600000000000001</v>
      </c>
      <c r="BO16" s="4"/>
      <c r="BP16" s="4"/>
      <c r="BQ16" s="4"/>
      <c r="BR16" s="16">
        <f>0.5*3</f>
        <v>1.5</v>
      </c>
      <c r="BS16" s="4"/>
      <c r="BT16" s="4"/>
      <c r="BU16" s="4"/>
      <c r="BV16" s="4"/>
      <c r="BW16" s="4"/>
      <c r="BX16" s="4"/>
      <c r="BY16" s="4"/>
      <c r="BZ16" s="16">
        <f>0.5*0.01</f>
        <v>5.0000000000000001E-3</v>
      </c>
      <c r="CA16" s="4"/>
      <c r="CB16" s="3">
        <v>2.12</v>
      </c>
      <c r="CC16" s="16">
        <f>0.5*0.01</f>
        <v>5.0000000000000001E-3</v>
      </c>
      <c r="CD16" s="4"/>
      <c r="CE16" s="3">
        <v>1.92</v>
      </c>
      <c r="CF16" s="4"/>
      <c r="CG16" s="4"/>
      <c r="CH16" s="4"/>
      <c r="CI16" s="4"/>
      <c r="CJ16" s="16">
        <f>0.5*0.0046</f>
        <v>2.3E-3</v>
      </c>
      <c r="CK16" s="16">
        <f>0.5*0.0044</f>
        <v>2.2000000000000001E-3</v>
      </c>
      <c r="CL16" s="16">
        <f>0.5*0.0042</f>
        <v>2.0999999999999999E-3</v>
      </c>
      <c r="CM16" s="16">
        <f>0.5*0.0032</f>
        <v>1.6000000000000001E-3</v>
      </c>
      <c r="CN16" s="16">
        <f>0.5*0.0028</f>
        <v>1.4E-3</v>
      </c>
      <c r="CO16" s="4"/>
      <c r="CP16" s="4"/>
      <c r="CQ16" s="16">
        <f>0.5*0.01</f>
        <v>5.0000000000000001E-3</v>
      </c>
      <c r="CR16" s="16">
        <f>0.5*0.75</f>
        <v>0.375</v>
      </c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16">
        <f>0.5*3.6</f>
        <v>1.8</v>
      </c>
      <c r="DG16" s="16">
        <f>0.5*0.01</f>
        <v>5.0000000000000001E-3</v>
      </c>
      <c r="DH16" s="16">
        <f>0.5*0.01</f>
        <v>5.0000000000000001E-3</v>
      </c>
      <c r="DI16" s="16">
        <f>0.5*0.005</f>
        <v>2.5000000000000001E-3</v>
      </c>
      <c r="DJ16" s="16">
        <f>0.5*0.005</f>
        <v>2.5000000000000001E-3</v>
      </c>
      <c r="DK16" s="4"/>
      <c r="DL16" s="16">
        <f>0.5*0.01</f>
        <v>5.0000000000000001E-3</v>
      </c>
      <c r="DM16" s="4"/>
      <c r="DN16" s="16">
        <f>0.5*3</f>
        <v>1.5</v>
      </c>
      <c r="DO16" s="5">
        <v>7.9000000000000001E-2</v>
      </c>
      <c r="DP16" s="5">
        <v>9.1999999999999998E-2</v>
      </c>
      <c r="DQ16" s="16">
        <f>0.5*0.01</f>
        <v>5.0000000000000001E-3</v>
      </c>
      <c r="DR16" s="3">
        <v>9</v>
      </c>
      <c r="DS16" s="3">
        <v>9</v>
      </c>
      <c r="DT16" s="3">
        <v>4</v>
      </c>
      <c r="DU16" s="6">
        <v>0.1</v>
      </c>
      <c r="DV16" s="4"/>
      <c r="DW16" s="3">
        <v>1.1200000000000001</v>
      </c>
      <c r="DX16" s="4"/>
      <c r="DY16" s="4"/>
      <c r="DZ16" s="4"/>
      <c r="EA16" s="16">
        <f>0.5*0.01</f>
        <v>5.0000000000000001E-3</v>
      </c>
      <c r="EB16" s="4"/>
      <c r="EC16" s="4"/>
      <c r="ED16" s="4"/>
      <c r="EE16" s="4"/>
      <c r="XFC16" s="2">
        <f>AVERAGE(E16:XFB16)</f>
        <v>9.1372261194029871</v>
      </c>
    </row>
    <row r="17" spans="1:135 16383:16383" hidden="1" x14ac:dyDescent="0.2">
      <c r="A17" s="31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</row>
    <row r="18" spans="1:135 16383:16383" ht="14.25" hidden="1" x14ac:dyDescent="0.2">
      <c r="A18" s="39" t="s">
        <v>0</v>
      </c>
      <c r="B18" s="3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</row>
    <row r="19" spans="1:135 16383:16383" hidden="1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</row>
    <row r="20" spans="1:135 16383:16383" hidden="1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</row>
    <row r="21" spans="1:135 16383:16383" hidden="1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</row>
    <row r="22" spans="1:135 16383:16383" hidden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</row>
    <row r="23" spans="1:135 16383:16383" hidden="1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</row>
    <row r="24" spans="1:135 16383:16383" hidden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</row>
    <row r="25" spans="1:135 16383:16383" hidden="1" x14ac:dyDescent="0.2">
      <c r="A25" s="19"/>
      <c r="B25" s="19"/>
      <c r="C25" s="19"/>
      <c r="D25" s="19"/>
      <c r="E25" s="19">
        <f>AVERAGE(E11:E24)</f>
        <v>0.79200000000000004</v>
      </c>
      <c r="F25" s="19"/>
      <c r="G25" s="19"/>
      <c r="H25" s="19">
        <f>AVERAGE(H11:H24)</f>
        <v>9.9750000000000014</v>
      </c>
      <c r="I25" s="19">
        <f>AVERAGE(I11:I24)</f>
        <v>1</v>
      </c>
      <c r="J25" s="19">
        <f>AVERAGE(J11:J24)</f>
        <v>17.625</v>
      </c>
      <c r="K25" s="19"/>
      <c r="L25" s="19">
        <f>AVERAGE(L11:L24)</f>
        <v>2.5</v>
      </c>
      <c r="M25" s="19">
        <f>AVERAGE(M11:M24)</f>
        <v>10.5</v>
      </c>
      <c r="N25" s="19">
        <f>AVERAGE(N11:N24)</f>
        <v>1.1499999999999999</v>
      </c>
      <c r="O25" s="19"/>
      <c r="P25" s="19">
        <f>AVERAGE(P11:P24)</f>
        <v>4.3249999999999993</v>
      </c>
      <c r="Q25" s="19">
        <f>AVERAGE(Q11:Q24)</f>
        <v>97.25</v>
      </c>
      <c r="R25" s="19">
        <f>AVERAGE(R11:R24)</f>
        <v>5</v>
      </c>
      <c r="S25" s="19"/>
      <c r="T25" s="19">
        <f>AVERAGE(T11:T24)</f>
        <v>157.75</v>
      </c>
      <c r="U25" s="19">
        <f>AVERAGE(U11:U24)</f>
        <v>122.5</v>
      </c>
      <c r="V25" s="19">
        <f>AVERAGE(V11:V24)</f>
        <v>18</v>
      </c>
      <c r="W25" s="19">
        <f>AVERAGE(W11:W24)</f>
        <v>14</v>
      </c>
      <c r="X25" s="19"/>
      <c r="Y25" s="19"/>
      <c r="Z25" s="19">
        <f>AVERAGE(Z11:Z24)</f>
        <v>67.5</v>
      </c>
      <c r="AA25" s="19">
        <f>AVERAGE(AA11:AA24)</f>
        <v>7.5250000000000004</v>
      </c>
      <c r="AB25" s="19"/>
      <c r="AC25" s="19">
        <f>AVERAGE(AC11:AC24)</f>
        <v>0.10500000000000001</v>
      </c>
      <c r="AD25" s="19">
        <f>AVERAGE(AD11:AD24)</f>
        <v>0.47249999999999998</v>
      </c>
      <c r="AE25" s="32">
        <f>AVERAGE(AE11:AE24)</f>
        <v>0.74449999999999994</v>
      </c>
      <c r="AF25" s="19"/>
      <c r="AG25" s="32">
        <f>AVERAGE(AG11:AG24)</f>
        <v>1.2192499999999999</v>
      </c>
      <c r="AH25" s="19">
        <f>AVERAGE(AH11:AH24)</f>
        <v>5.7000000000000002E-2</v>
      </c>
      <c r="AI25" s="32">
        <f>AVERAGE(AI11:AI24)</f>
        <v>6.0000000000000005E-2</v>
      </c>
      <c r="AJ25" s="19"/>
      <c r="AK25" s="19">
        <f t="shared" ref="AK25:AT25" si="0">AVERAGE(AK11:AK24)</f>
        <v>1.3500000000000002E-2</v>
      </c>
      <c r="AL25" s="19">
        <f t="shared" si="0"/>
        <v>7.5000000000000002E-4</v>
      </c>
      <c r="AM25" s="33">
        <f t="shared" si="0"/>
        <v>9.7250000000000003E-2</v>
      </c>
      <c r="AN25" s="19">
        <f t="shared" si="0"/>
        <v>2.5000000000000001E-2</v>
      </c>
      <c r="AO25" s="19">
        <f t="shared" si="0"/>
        <v>2.5000000000000001E-3</v>
      </c>
      <c r="AP25" s="19">
        <f t="shared" si="0"/>
        <v>3.5E-4</v>
      </c>
      <c r="AQ25" s="19">
        <f t="shared" si="0"/>
        <v>0.01</v>
      </c>
      <c r="AR25" s="34">
        <f t="shared" si="0"/>
        <v>4.8500000000000001E-3</v>
      </c>
      <c r="AS25" s="19">
        <f t="shared" si="0"/>
        <v>7.5000000000000002E-4</v>
      </c>
      <c r="AT25" s="19">
        <f t="shared" si="0"/>
        <v>5.0000000000000001E-3</v>
      </c>
      <c r="AU25" s="19"/>
      <c r="AV25" s="19">
        <f>AVERAGE(AV11:AV24)</f>
        <v>2.5000000000000001E-3</v>
      </c>
      <c r="AW25" s="19"/>
      <c r="AX25" s="19"/>
      <c r="AY25" s="19">
        <f>AVERAGE(AY11:AY24)</f>
        <v>2.5000000000000001E-3</v>
      </c>
      <c r="AZ25" s="19">
        <f>AVERAGE(AZ11:AZ24)</f>
        <v>5.0000000000000001E-4</v>
      </c>
      <c r="BA25" s="19"/>
      <c r="BB25" s="19"/>
      <c r="BC25" s="19">
        <f>AVERAGE(BC11:BC24)</f>
        <v>5.0000000000000001E-3</v>
      </c>
      <c r="BD25" s="19">
        <f>AVERAGE(BD11:BD24)</f>
        <v>2.5000000000000001E-4</v>
      </c>
      <c r="BE25" s="19">
        <f>AVERAGE(BE11:BE24)</f>
        <v>0.18675</v>
      </c>
      <c r="BF25" s="19"/>
      <c r="BG25" s="19"/>
      <c r="BH25" s="19"/>
      <c r="BI25" s="19"/>
      <c r="BJ25" s="19"/>
      <c r="BK25" s="19"/>
      <c r="BL25" s="19">
        <f>AVERAGE(BL11:BL24)</f>
        <v>2.15</v>
      </c>
      <c r="BM25" s="19"/>
      <c r="BN25" s="19">
        <f>AVERAGE(BN11:BN24)</f>
        <v>9.375E-2</v>
      </c>
      <c r="BO25" s="19"/>
      <c r="BP25" s="19"/>
      <c r="BQ25" s="19"/>
      <c r="BR25" s="19">
        <f>AVERAGE(BR11:BR24)</f>
        <v>1.5</v>
      </c>
      <c r="BS25" s="19"/>
      <c r="BT25" s="19"/>
      <c r="BU25" s="19"/>
      <c r="BV25" s="19"/>
      <c r="BW25" s="19"/>
      <c r="BX25" s="19"/>
      <c r="BY25" s="19"/>
      <c r="BZ25" s="19">
        <f>AVERAGE(BZ11:BZ24)</f>
        <v>5.0000000000000001E-3</v>
      </c>
      <c r="CA25" s="19"/>
      <c r="CB25" s="32">
        <f>AVERAGE(CB11:CB24)</f>
        <v>1.6475</v>
      </c>
      <c r="CC25" s="19">
        <f>AVERAGE(CC11:CC24)</f>
        <v>5.0000000000000001E-3</v>
      </c>
      <c r="CD25" s="19"/>
      <c r="CE25" s="32">
        <f>AVERAGE(CE11:CE24)</f>
        <v>2.9549999999999996</v>
      </c>
      <c r="CF25" s="19"/>
      <c r="CG25" s="19"/>
      <c r="CH25" s="19"/>
      <c r="CI25" s="19"/>
      <c r="CJ25" s="19">
        <f>AVERAGE(CJ11:CJ24)</f>
        <v>1.0249999999999999E-3</v>
      </c>
      <c r="CK25" s="19">
        <f>AVERAGE(CK11:CK24)</f>
        <v>9.6250000000000003E-4</v>
      </c>
      <c r="CL25" s="19">
        <f>AVERAGE(CL11:CL24)</f>
        <v>8.9999999999999998E-4</v>
      </c>
      <c r="CM25" s="19">
        <f>AVERAGE(CM11:CM24)</f>
        <v>1E-3</v>
      </c>
      <c r="CN25" s="19">
        <f>AVERAGE(CN11:CN24)</f>
        <v>8.7499999999999991E-4</v>
      </c>
      <c r="CO25" s="19"/>
      <c r="CP25" s="19"/>
      <c r="CQ25" s="19">
        <f>AVERAGE(CQ11:CQ24)</f>
        <v>5.0000000000000001E-3</v>
      </c>
      <c r="CR25" s="19">
        <f>AVERAGE(CR11:CR24)</f>
        <v>0.375</v>
      </c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>
        <f>AVERAGE(DF11:DF24)</f>
        <v>1.8</v>
      </c>
      <c r="DG25" s="19">
        <f>AVERAGE(DG11:DG24)</f>
        <v>5.0000000000000001E-3</v>
      </c>
      <c r="DH25" s="19">
        <f>AVERAGE(DH11:DH24)</f>
        <v>5.0000000000000001E-3</v>
      </c>
      <c r="DI25" s="19">
        <f>AVERAGE(DI11:DI24)</f>
        <v>2.5000000000000001E-3</v>
      </c>
      <c r="DJ25" s="19">
        <f>AVERAGE(DJ11:DJ24)</f>
        <v>2.5000000000000001E-3</v>
      </c>
      <c r="DK25" s="19"/>
      <c r="DL25" s="19">
        <f>AVERAGE(DL11:DL24)</f>
        <v>5.0000000000000001E-3</v>
      </c>
      <c r="DM25" s="19"/>
      <c r="DN25" s="19">
        <f t="shared" ref="DN25:DU25" si="1">AVERAGE(DN11:DN24)</f>
        <v>1.5</v>
      </c>
      <c r="DO25" s="33">
        <f t="shared" si="1"/>
        <v>7.4999999999999997E-2</v>
      </c>
      <c r="DP25" s="33">
        <f t="shared" si="1"/>
        <v>9.4500000000000001E-2</v>
      </c>
      <c r="DQ25" s="19">
        <f t="shared" si="1"/>
        <v>5.0000000000000001E-3</v>
      </c>
      <c r="DR25" s="19">
        <f t="shared" si="1"/>
        <v>21</v>
      </c>
      <c r="DS25" s="19">
        <f t="shared" si="1"/>
        <v>14.75</v>
      </c>
      <c r="DT25" s="19">
        <f t="shared" si="1"/>
        <v>37.375</v>
      </c>
      <c r="DU25" s="19">
        <f t="shared" si="1"/>
        <v>0.13500000000000001</v>
      </c>
      <c r="DV25" s="19"/>
      <c r="DW25" s="19">
        <f>AVERAGE(DW11:DW24)</f>
        <v>3.3024999999999993</v>
      </c>
      <c r="DX25" s="19"/>
      <c r="DY25" s="19"/>
      <c r="DZ25" s="19"/>
      <c r="EA25" s="19">
        <f>AVERAGE(EA11:EA24)</f>
        <v>5.0000000000000001E-3</v>
      </c>
      <c r="EB25" s="19"/>
      <c r="EC25" s="19"/>
      <c r="ED25" s="19"/>
      <c r="EE25" s="19"/>
      <c r="XFC25">
        <f>AVERAGE(E25:XFB25)</f>
        <v>9.2530987132352998</v>
      </c>
    </row>
    <row r="26" spans="1:135 16383:16383" hidden="1" x14ac:dyDescent="0.2">
      <c r="A26" s="19"/>
      <c r="B26" s="19"/>
      <c r="C26" s="19"/>
      <c r="D26" s="19"/>
      <c r="E26" s="19">
        <f>MIN(E11:E25)</f>
        <v>0.79200000000000004</v>
      </c>
      <c r="F26" s="19"/>
      <c r="G26" s="19"/>
      <c r="H26" s="19">
        <f>MIN(H11:H25)</f>
        <v>1.8</v>
      </c>
      <c r="I26" s="19">
        <f>MIN(I11:I25)</f>
        <v>1</v>
      </c>
      <c r="J26" s="19">
        <f>MIN(J11:J25)</f>
        <v>2.5</v>
      </c>
      <c r="K26" s="19"/>
      <c r="L26" s="19">
        <f>MIN(L11:L25)</f>
        <v>2.5</v>
      </c>
      <c r="M26" s="19">
        <f>MIN(M11:M25)</f>
        <v>8.8000000000000007</v>
      </c>
      <c r="N26" s="19">
        <f>MIN(N11:N25)</f>
        <v>0.7</v>
      </c>
      <c r="O26" s="19"/>
      <c r="P26" s="19">
        <f>MIN(P11:P25)</f>
        <v>3.2</v>
      </c>
      <c r="Q26" s="19">
        <f>MIN(Q11:Q25)</f>
        <v>96</v>
      </c>
      <c r="R26" s="19">
        <f>MIN(R11:R25)</f>
        <v>5</v>
      </c>
      <c r="S26" s="19"/>
      <c r="T26" s="19">
        <f>MIN(T11:T25)</f>
        <v>138</v>
      </c>
      <c r="U26" s="19">
        <f>MIN(U11:U25)</f>
        <v>107</v>
      </c>
      <c r="V26" s="19">
        <f>MIN(V11:V25)</f>
        <v>13</v>
      </c>
      <c r="W26" s="19">
        <f>MIN(W11:W25)</f>
        <v>7</v>
      </c>
      <c r="X26" s="19"/>
      <c r="Y26" s="19"/>
      <c r="Z26" s="19">
        <f>MIN(Z11:Z25)</f>
        <v>50</v>
      </c>
      <c r="AA26" s="19">
        <f>MIN(AA11:AA25)</f>
        <v>7.1</v>
      </c>
      <c r="AB26" s="19"/>
      <c r="AC26" s="19">
        <f>MIN(AC11:AC25)</f>
        <v>0.08</v>
      </c>
      <c r="AD26" s="19">
        <f>MIN(AD11:AD25)</f>
        <v>0.44</v>
      </c>
      <c r="AE26" s="32">
        <f>MIN(AE11:AE25)</f>
        <v>0.25</v>
      </c>
      <c r="AF26" s="19"/>
      <c r="AG26" s="32">
        <f>MIN(AG11:AG25)</f>
        <v>0.72</v>
      </c>
      <c r="AH26" s="19">
        <f>MIN(AH11:AH25)</f>
        <v>2.5000000000000001E-2</v>
      </c>
      <c r="AI26" s="32">
        <f>MIN(AI11:AI25)</f>
        <v>0.02</v>
      </c>
      <c r="AJ26" s="19"/>
      <c r="AK26" s="19">
        <f t="shared" ref="AK26:AT26" si="2">MIN(AK11:AK25)</f>
        <v>5.0000000000000001E-3</v>
      </c>
      <c r="AL26" s="19">
        <f t="shared" si="2"/>
        <v>5.0000000000000001E-4</v>
      </c>
      <c r="AM26" s="33">
        <f t="shared" si="2"/>
        <v>8.2000000000000003E-2</v>
      </c>
      <c r="AN26" s="19">
        <f t="shared" si="2"/>
        <v>2.5000000000000001E-2</v>
      </c>
      <c r="AO26" s="19">
        <f t="shared" si="2"/>
        <v>2.5000000000000001E-3</v>
      </c>
      <c r="AP26" s="19">
        <f t="shared" si="2"/>
        <v>1E-4</v>
      </c>
      <c r="AQ26" s="19">
        <f t="shared" si="2"/>
        <v>0.01</v>
      </c>
      <c r="AR26" s="34">
        <f t="shared" si="2"/>
        <v>2.7000000000000001E-3</v>
      </c>
      <c r="AS26" s="19">
        <f t="shared" si="2"/>
        <v>5.0000000000000001E-4</v>
      </c>
      <c r="AT26" s="19">
        <f t="shared" si="2"/>
        <v>5.0000000000000001E-3</v>
      </c>
      <c r="AU26" s="19"/>
      <c r="AV26" s="19">
        <f>MIN(AV11:AV25)</f>
        <v>2.5000000000000001E-3</v>
      </c>
      <c r="AW26" s="19"/>
      <c r="AX26" s="19"/>
      <c r="AY26" s="19">
        <f>MIN(AY11:AY25)</f>
        <v>2.5000000000000001E-3</v>
      </c>
      <c r="AZ26" s="19">
        <f>MIN(AZ11:AZ25)</f>
        <v>5.0000000000000001E-4</v>
      </c>
      <c r="BA26" s="19"/>
      <c r="BB26" s="19"/>
      <c r="BC26" s="19">
        <f>MIN(BC11:BC25)</f>
        <v>5.0000000000000001E-3</v>
      </c>
      <c r="BD26" s="19">
        <f>MIN(BD11:BD25)</f>
        <v>2.5000000000000001E-4</v>
      </c>
      <c r="BE26" s="19">
        <f>MIN(BE11:BE25)</f>
        <v>0.16</v>
      </c>
      <c r="BF26" s="19"/>
      <c r="BG26" s="19"/>
      <c r="BH26" s="19"/>
      <c r="BI26" s="19"/>
      <c r="BJ26" s="19"/>
      <c r="BK26" s="19"/>
      <c r="BL26" s="19">
        <f>MIN(BL11:BL25)</f>
        <v>2.15</v>
      </c>
      <c r="BM26" s="19"/>
      <c r="BN26" s="19">
        <f>MIN(BN11:BN25)</f>
        <v>0.05</v>
      </c>
      <c r="BO26" s="19"/>
      <c r="BP26" s="19"/>
      <c r="BQ26" s="19"/>
      <c r="BR26" s="19">
        <f>MIN(BR11:BR25)</f>
        <v>1.5</v>
      </c>
      <c r="BS26" s="19"/>
      <c r="BT26" s="19"/>
      <c r="BU26" s="19"/>
      <c r="BV26" s="19"/>
      <c r="BW26" s="19"/>
      <c r="BX26" s="19"/>
      <c r="BY26" s="19"/>
      <c r="BZ26" s="19">
        <f>MIN(BZ11:BZ25)</f>
        <v>5.0000000000000001E-3</v>
      </c>
      <c r="CA26" s="19"/>
      <c r="CB26" s="32">
        <f>MIN(CB11:CB25)</f>
        <v>0.48</v>
      </c>
      <c r="CC26" s="19">
        <f>MIN(CC11:CC25)</f>
        <v>5.0000000000000001E-3</v>
      </c>
      <c r="CD26" s="19"/>
      <c r="CE26" s="32">
        <f>MIN(CE11:CE25)</f>
        <v>1.3</v>
      </c>
      <c r="CF26" s="19"/>
      <c r="CG26" s="19"/>
      <c r="CH26" s="19"/>
      <c r="CI26" s="19"/>
      <c r="CJ26" s="19">
        <f>MIN(CJ11:CJ25)</f>
        <v>5.9999999999999995E-4</v>
      </c>
      <c r="CK26" s="19">
        <f>MIN(CK11:CK25)</f>
        <v>5.5000000000000003E-4</v>
      </c>
      <c r="CL26" s="19">
        <f>MIN(CL11:CL25)</f>
        <v>5.0000000000000001E-4</v>
      </c>
      <c r="CM26" s="19">
        <f>MIN(CM11:CM25)</f>
        <v>8.0000000000000004E-4</v>
      </c>
      <c r="CN26" s="19">
        <f>MIN(CN11:CN25)</f>
        <v>6.9999999999999999E-4</v>
      </c>
      <c r="CO26" s="19"/>
      <c r="CP26" s="19"/>
      <c r="CQ26" s="19">
        <f>MIN(CQ11:CQ25)</f>
        <v>5.0000000000000001E-3</v>
      </c>
      <c r="CR26" s="19">
        <f>MIN(CR11:CR25)</f>
        <v>0.375</v>
      </c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>
        <f>MIN(DF11:DF25)</f>
        <v>1.8</v>
      </c>
      <c r="DG26" s="19">
        <f>MIN(DG11:DG25)</f>
        <v>5.0000000000000001E-3</v>
      </c>
      <c r="DH26" s="19">
        <f>MIN(DH11:DH25)</f>
        <v>5.0000000000000001E-3</v>
      </c>
      <c r="DI26" s="19">
        <f>MIN(DI11:DI25)</f>
        <v>2.5000000000000001E-3</v>
      </c>
      <c r="DJ26" s="19">
        <f>MIN(DJ11:DJ25)</f>
        <v>2.5000000000000001E-3</v>
      </c>
      <c r="DK26" s="19"/>
      <c r="DL26" s="19">
        <f>MIN(DL11:DL25)</f>
        <v>5.0000000000000001E-3</v>
      </c>
      <c r="DM26" s="19"/>
      <c r="DN26" s="19">
        <f t="shared" ref="DN26:DU26" si="3">MIN(DN11:DN25)</f>
        <v>1.5</v>
      </c>
      <c r="DO26" s="33">
        <f t="shared" si="3"/>
        <v>0.06</v>
      </c>
      <c r="DP26" s="33">
        <f t="shared" si="3"/>
        <v>6.4000000000000001E-2</v>
      </c>
      <c r="DQ26" s="19">
        <f t="shared" si="3"/>
        <v>5.0000000000000001E-3</v>
      </c>
      <c r="DR26" s="19">
        <f t="shared" si="3"/>
        <v>9</v>
      </c>
      <c r="DS26" s="19">
        <f t="shared" si="3"/>
        <v>4</v>
      </c>
      <c r="DT26" s="19">
        <f t="shared" si="3"/>
        <v>0.5</v>
      </c>
      <c r="DU26" s="19">
        <f t="shared" si="3"/>
        <v>0.1</v>
      </c>
      <c r="DV26" s="19"/>
      <c r="DW26" s="19">
        <f>MIN(DW11:DW25)</f>
        <v>1.1200000000000001</v>
      </c>
      <c r="DX26" s="19"/>
      <c r="DY26" s="19"/>
      <c r="DZ26" s="19"/>
      <c r="EA26" s="19">
        <f>MIN(EA11:EA25)</f>
        <v>5.0000000000000001E-3</v>
      </c>
      <c r="EB26" s="19"/>
      <c r="EC26" s="19"/>
      <c r="ED26" s="19"/>
      <c r="EE26" s="19"/>
      <c r="XFC26">
        <f>MIN(XFC11:XFD25)</f>
        <v>2.5000000000000001E-2</v>
      </c>
    </row>
    <row r="27" spans="1:135 16383:16383" hidden="1" x14ac:dyDescent="0.2">
      <c r="A27" s="19"/>
      <c r="B27" s="19"/>
      <c r="C27" s="19"/>
      <c r="D27" s="19"/>
      <c r="E27" s="19">
        <f>MAX(E11:E26)</f>
        <v>0.79200000000000004</v>
      </c>
      <c r="F27" s="19"/>
      <c r="G27" s="19"/>
      <c r="H27" s="19">
        <f>MAX(H11:H26)</f>
        <v>18.100000000000001</v>
      </c>
      <c r="I27" s="19">
        <f>MAX(I11:I26)</f>
        <v>1</v>
      </c>
      <c r="J27" s="19">
        <f>MAX(J11:J26)</f>
        <v>28</v>
      </c>
      <c r="K27" s="19"/>
      <c r="L27" s="19">
        <f>MAX(L11:L26)</f>
        <v>2.5</v>
      </c>
      <c r="M27" s="19">
        <f>MAX(M11:M26)</f>
        <v>12.7</v>
      </c>
      <c r="N27" s="19">
        <f>MAX(N11:N26)</f>
        <v>1.9</v>
      </c>
      <c r="O27" s="19"/>
      <c r="P27" s="19">
        <f>MAX(P11:P26)</f>
        <v>6.2</v>
      </c>
      <c r="Q27" s="19">
        <f>MAX(Q11:Q26)</f>
        <v>98</v>
      </c>
      <c r="R27" s="19">
        <f>MAX(R11:R26)</f>
        <v>5</v>
      </c>
      <c r="S27" s="19"/>
      <c r="T27" s="19">
        <f>MAX(T11:T26)</f>
        <v>177</v>
      </c>
      <c r="U27" s="19">
        <f>MAX(U11:U26)</f>
        <v>135</v>
      </c>
      <c r="V27" s="19">
        <f>MAX(V11:V26)</f>
        <v>24</v>
      </c>
      <c r="W27" s="19">
        <f>MAX(W11:W26)</f>
        <v>19</v>
      </c>
      <c r="X27" s="19"/>
      <c r="Y27" s="19"/>
      <c r="Z27" s="19">
        <f>MAX(Z11:Z26)</f>
        <v>86</v>
      </c>
      <c r="AA27" s="19">
        <f>MAX(AA11:AA26)</f>
        <v>7.9</v>
      </c>
      <c r="AB27" s="19"/>
      <c r="AC27" s="19">
        <f>MAX(AC11:AC26)</f>
        <v>0.14000000000000001</v>
      </c>
      <c r="AD27" s="19">
        <f>MAX(AD11:AD26)</f>
        <v>0.5</v>
      </c>
      <c r="AE27" s="32">
        <f>MAX(AE11:AE26)</f>
        <v>1.45</v>
      </c>
      <c r="AF27" s="19"/>
      <c r="AG27" s="32">
        <f>MAX(AG11:AG26)</f>
        <v>1.93</v>
      </c>
      <c r="AH27" s="19">
        <f>MAX(AH11:AH26)</f>
        <v>0.113</v>
      </c>
      <c r="AI27" s="32">
        <f>MAX(AI11:AI26)</f>
        <v>0.1</v>
      </c>
      <c r="AJ27" s="19"/>
      <c r="AK27" s="19">
        <f t="shared" ref="AK27:AT27" si="4">MAX(AK11:AK26)</f>
        <v>2.5000000000000001E-2</v>
      </c>
      <c r="AL27" s="19">
        <f t="shared" si="4"/>
        <v>1.5E-3</v>
      </c>
      <c r="AM27" s="33">
        <f t="shared" si="4"/>
        <v>0.11</v>
      </c>
      <c r="AN27" s="19">
        <f t="shared" si="4"/>
        <v>2.5000000000000001E-2</v>
      </c>
      <c r="AO27" s="19">
        <f t="shared" si="4"/>
        <v>2.5000000000000001E-3</v>
      </c>
      <c r="AP27" s="19">
        <f t="shared" si="4"/>
        <v>8.9999999999999998E-4</v>
      </c>
      <c r="AQ27" s="19">
        <f t="shared" si="4"/>
        <v>0.01</v>
      </c>
      <c r="AR27" s="34">
        <f t="shared" si="4"/>
        <v>8.2000000000000007E-3</v>
      </c>
      <c r="AS27" s="19">
        <f t="shared" si="4"/>
        <v>1E-3</v>
      </c>
      <c r="AT27" s="19">
        <f t="shared" si="4"/>
        <v>5.0000000000000001E-3</v>
      </c>
      <c r="AU27" s="19"/>
      <c r="AV27" s="19">
        <f>MAX(AV11:AV26)</f>
        <v>2.5000000000000001E-3</v>
      </c>
      <c r="AW27" s="19"/>
      <c r="AX27" s="19"/>
      <c r="AY27" s="19">
        <f>MAX(AY11:AY26)</f>
        <v>2.5000000000000001E-3</v>
      </c>
      <c r="AZ27" s="19">
        <f>MAX(AZ11:AZ26)</f>
        <v>5.0000000000000001E-4</v>
      </c>
      <c r="BA27" s="19"/>
      <c r="BB27" s="19"/>
      <c r="BC27" s="19">
        <f>MAX(BC11:BC26)</f>
        <v>5.0000000000000001E-3</v>
      </c>
      <c r="BD27" s="19">
        <f>MAX(BD11:BD26)</f>
        <v>2.5000000000000001E-4</v>
      </c>
      <c r="BE27" s="19">
        <f>MAX(BE11:BE26)</f>
        <v>0.22800000000000001</v>
      </c>
      <c r="BF27" s="19"/>
      <c r="BG27" s="19"/>
      <c r="BH27" s="19"/>
      <c r="BI27" s="19"/>
      <c r="BJ27" s="19"/>
      <c r="BK27" s="19"/>
      <c r="BL27" s="19">
        <f>MAX(BL11:BL26)</f>
        <v>2.15</v>
      </c>
      <c r="BM27" s="19"/>
      <c r="BN27" s="19">
        <f>MAX(BN11:BN26)</f>
        <v>0.14599999999999999</v>
      </c>
      <c r="BO27" s="19"/>
      <c r="BP27" s="19"/>
      <c r="BQ27" s="19"/>
      <c r="BR27" s="19">
        <f>MAX(BR11:BR26)</f>
        <v>1.5</v>
      </c>
      <c r="BS27" s="19"/>
      <c r="BT27" s="19"/>
      <c r="BU27" s="19"/>
      <c r="BV27" s="19"/>
      <c r="BW27" s="19"/>
      <c r="BX27" s="19"/>
      <c r="BY27" s="19"/>
      <c r="BZ27" s="19">
        <f>MAX(BZ11:BZ26)</f>
        <v>5.0000000000000001E-3</v>
      </c>
      <c r="CA27" s="19"/>
      <c r="CB27" s="32">
        <f>MAX(CB11:CB26)</f>
        <v>2.79</v>
      </c>
      <c r="CC27" s="19">
        <f>MAX(CC11:CC26)</f>
        <v>5.0000000000000001E-3</v>
      </c>
      <c r="CD27" s="19"/>
      <c r="CE27" s="32">
        <f>MAX(CE11:CE26)</f>
        <v>6.6</v>
      </c>
      <c r="CF27" s="19"/>
      <c r="CG27" s="19"/>
      <c r="CH27" s="19"/>
      <c r="CI27" s="19"/>
      <c r="CJ27" s="19">
        <f>MAX(CJ11:CJ26)</f>
        <v>2.3E-3</v>
      </c>
      <c r="CK27" s="19">
        <f>MAX(CK11:CK26)</f>
        <v>2.2000000000000001E-3</v>
      </c>
      <c r="CL27" s="19">
        <f>MAX(CL11:CL26)</f>
        <v>2.0999999999999999E-3</v>
      </c>
      <c r="CM27" s="19">
        <f>MAX(CM11:CM26)</f>
        <v>1.6000000000000001E-3</v>
      </c>
      <c r="CN27" s="19">
        <f>MAX(CN11:CN26)</f>
        <v>1.4E-3</v>
      </c>
      <c r="CO27" s="19"/>
      <c r="CP27" s="19"/>
      <c r="CQ27" s="19">
        <f>MAX(CQ11:CQ26)</f>
        <v>5.0000000000000001E-3</v>
      </c>
      <c r="CR27" s="19">
        <f>MAX(CR11:CR26)</f>
        <v>0.375</v>
      </c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>
        <f>MAX(DF11:DF26)</f>
        <v>1.8</v>
      </c>
      <c r="DG27" s="19">
        <f>MAX(DG11:DG26)</f>
        <v>5.0000000000000001E-3</v>
      </c>
      <c r="DH27" s="19">
        <f>MAX(DH11:DH26)</f>
        <v>5.0000000000000001E-3</v>
      </c>
      <c r="DI27" s="19">
        <f>MAX(DI11:DI26)</f>
        <v>2.5000000000000001E-3</v>
      </c>
      <c r="DJ27" s="19">
        <f>MAX(DJ11:DJ26)</f>
        <v>2.5000000000000001E-3</v>
      </c>
      <c r="DK27" s="19"/>
      <c r="DL27" s="19">
        <f>MAX(DL11:DL26)</f>
        <v>5.0000000000000001E-3</v>
      </c>
      <c r="DM27" s="19"/>
      <c r="DN27" s="19">
        <f t="shared" ref="DN27:DU27" si="5">MAX(DN11:DN26)</f>
        <v>1.5</v>
      </c>
      <c r="DO27" s="33">
        <f t="shared" si="5"/>
        <v>0.09</v>
      </c>
      <c r="DP27" s="33">
        <f t="shared" si="5"/>
        <v>0.14199999999999999</v>
      </c>
      <c r="DQ27" s="19">
        <f t="shared" si="5"/>
        <v>5.0000000000000001E-3</v>
      </c>
      <c r="DR27" s="19">
        <f t="shared" si="5"/>
        <v>43</v>
      </c>
      <c r="DS27" s="19">
        <f t="shared" si="5"/>
        <v>23</v>
      </c>
      <c r="DT27" s="19">
        <f t="shared" si="5"/>
        <v>144</v>
      </c>
      <c r="DU27" s="19">
        <f t="shared" si="5"/>
        <v>0.18</v>
      </c>
      <c r="DV27" s="19"/>
      <c r="DW27" s="19">
        <f>MAX(DW11:DW26)</f>
        <v>6.43</v>
      </c>
      <c r="DX27" s="19"/>
      <c r="DY27" s="19"/>
      <c r="DZ27" s="19"/>
      <c r="EA27" s="19">
        <f>MAX(EA11:EA26)</f>
        <v>5.0000000000000001E-3</v>
      </c>
      <c r="EB27" s="19"/>
      <c r="EC27" s="19"/>
      <c r="ED27" s="19"/>
      <c r="EE27" s="19"/>
      <c r="XFC27">
        <f>MAX(XFC11:XFD26)</f>
        <v>11.610614925373136</v>
      </c>
    </row>
    <row r="28" spans="1:135 16383:16383" hidden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</row>
    <row r="29" spans="1:135 16383:16383" s="18" customFormat="1" x14ac:dyDescent="0.2">
      <c r="A29" s="47" t="s">
        <v>293</v>
      </c>
      <c r="B29" s="42"/>
      <c r="C29" s="19"/>
      <c r="D29" s="36"/>
      <c r="E29" s="42">
        <v>0.79200000000000004</v>
      </c>
      <c r="F29" s="42"/>
      <c r="G29" s="42"/>
      <c r="H29" s="19">
        <v>9.9750000000000014</v>
      </c>
      <c r="I29" s="19">
        <v>1</v>
      </c>
      <c r="J29" s="19">
        <v>17.625</v>
      </c>
      <c r="K29" s="19"/>
      <c r="L29" s="19" t="s">
        <v>285</v>
      </c>
      <c r="M29" s="19">
        <v>10.5</v>
      </c>
      <c r="N29" s="19">
        <v>1.1499999999999999</v>
      </c>
      <c r="O29" s="19"/>
      <c r="P29" s="19">
        <v>4.3249999999999993</v>
      </c>
      <c r="Q29" s="19">
        <v>97.25</v>
      </c>
      <c r="R29" s="19" t="s">
        <v>4</v>
      </c>
      <c r="S29" s="19"/>
      <c r="T29" s="19">
        <v>157.75</v>
      </c>
      <c r="U29" s="19">
        <v>122.5</v>
      </c>
      <c r="V29" s="19">
        <v>18</v>
      </c>
      <c r="W29" s="19">
        <v>14</v>
      </c>
      <c r="X29" s="19"/>
      <c r="Y29" s="19"/>
      <c r="Z29" s="19">
        <v>67.5</v>
      </c>
      <c r="AA29" s="19">
        <v>7.5250000000000004</v>
      </c>
      <c r="AB29" s="19"/>
      <c r="AC29" s="19">
        <v>0.10500000000000001</v>
      </c>
      <c r="AD29" s="19">
        <v>0.47249999999999998</v>
      </c>
      <c r="AE29" s="19">
        <v>0.74449999999999994</v>
      </c>
      <c r="AF29" s="19"/>
      <c r="AG29" s="19">
        <v>1.2192499999999999</v>
      </c>
      <c r="AH29" s="19">
        <v>5.7000000000000002E-2</v>
      </c>
      <c r="AI29" s="19">
        <v>6.0000000000000005E-2</v>
      </c>
      <c r="AJ29" s="19"/>
      <c r="AK29" s="19">
        <v>1.3500000000000002E-2</v>
      </c>
      <c r="AL29" s="19">
        <v>7.5000000000000002E-4</v>
      </c>
      <c r="AM29" s="19">
        <v>9.7250000000000003E-2</v>
      </c>
      <c r="AN29" s="19" t="s">
        <v>286</v>
      </c>
      <c r="AO29" s="19" t="s">
        <v>287</v>
      </c>
      <c r="AP29" s="19">
        <v>3.5E-4</v>
      </c>
      <c r="AQ29" s="19" t="s">
        <v>1</v>
      </c>
      <c r="AR29" s="19">
        <v>4.8500000000000001E-3</v>
      </c>
      <c r="AS29" s="19">
        <v>7.5000000000000002E-4</v>
      </c>
      <c r="AT29" s="19" t="s">
        <v>3</v>
      </c>
      <c r="AU29" s="19"/>
      <c r="AV29" s="19" t="s">
        <v>287</v>
      </c>
      <c r="AW29" s="19"/>
      <c r="AX29" s="19"/>
      <c r="AY29" s="19" t="s">
        <v>287</v>
      </c>
      <c r="AZ29" s="19" t="s">
        <v>2</v>
      </c>
      <c r="BA29" s="19"/>
      <c r="BB29" s="19"/>
      <c r="BC29" s="19" t="s">
        <v>3</v>
      </c>
      <c r="BD29" s="19" t="s">
        <v>289</v>
      </c>
      <c r="BE29" s="19">
        <v>0.18675</v>
      </c>
      <c r="BF29" s="19"/>
      <c r="BG29" s="19"/>
      <c r="BH29" s="19"/>
      <c r="BI29" s="19"/>
      <c r="BJ29" s="19"/>
      <c r="BK29" s="19"/>
      <c r="BL29" s="19" t="s">
        <v>288</v>
      </c>
      <c r="BM29" s="19"/>
      <c r="BN29" s="19">
        <v>9.375E-2</v>
      </c>
      <c r="BO29" s="19"/>
      <c r="BP29" s="19"/>
      <c r="BQ29" s="19"/>
      <c r="BR29" s="19" t="s">
        <v>290</v>
      </c>
      <c r="BS29" s="19"/>
      <c r="BT29" s="19"/>
      <c r="BU29" s="19"/>
      <c r="BV29" s="19"/>
      <c r="BW29" s="19"/>
      <c r="BX29" s="19"/>
      <c r="BY29" s="19"/>
      <c r="BZ29" s="19" t="s">
        <v>3</v>
      </c>
      <c r="CA29" s="19"/>
      <c r="CB29" s="19">
        <v>1.6475</v>
      </c>
      <c r="CC29" s="19" t="s">
        <v>3</v>
      </c>
      <c r="CD29" s="19"/>
      <c r="CE29" s="19">
        <v>2.9549999999999996</v>
      </c>
      <c r="CF29" s="19"/>
      <c r="CG29" s="19"/>
      <c r="CH29" s="19"/>
      <c r="CI29" s="19"/>
      <c r="CJ29" s="35">
        <v>1.0249999999999999E-3</v>
      </c>
      <c r="CK29" s="35">
        <v>9.6250000000000003E-4</v>
      </c>
      <c r="CL29" s="35">
        <v>8.9999999999999998E-4</v>
      </c>
      <c r="CM29" s="35">
        <v>1E-3</v>
      </c>
      <c r="CN29" s="35">
        <v>8.7499999999999991E-4</v>
      </c>
      <c r="CO29" s="19"/>
      <c r="CP29" s="19"/>
      <c r="CQ29" s="19" t="s">
        <v>3</v>
      </c>
      <c r="CR29" s="19" t="s">
        <v>291</v>
      </c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 t="s">
        <v>292</v>
      </c>
      <c r="DG29" s="19" t="s">
        <v>3</v>
      </c>
      <c r="DH29" s="19" t="s">
        <v>3</v>
      </c>
      <c r="DI29" s="19" t="s">
        <v>287</v>
      </c>
      <c r="DJ29" s="19" t="s">
        <v>287</v>
      </c>
      <c r="DK29" s="19"/>
      <c r="DL29" s="19" t="s">
        <v>3</v>
      </c>
      <c r="DM29" s="19"/>
      <c r="DN29" s="19" t="s">
        <v>290</v>
      </c>
      <c r="DO29" s="19">
        <v>7.4999999999999997E-2</v>
      </c>
      <c r="DP29" s="19">
        <v>9.4500000000000001E-2</v>
      </c>
      <c r="DQ29" s="19" t="s">
        <v>3</v>
      </c>
      <c r="DR29" s="19">
        <v>21</v>
      </c>
      <c r="DS29" s="19">
        <v>14.75</v>
      </c>
      <c r="DT29" s="19">
        <v>37.375</v>
      </c>
      <c r="DU29" s="19">
        <v>0.13500000000000001</v>
      </c>
      <c r="DV29" s="19"/>
      <c r="DW29" s="19">
        <v>3.3024999999999993</v>
      </c>
      <c r="DX29" s="19"/>
      <c r="DY29" s="19"/>
      <c r="DZ29" s="19"/>
      <c r="EA29" s="19" t="s">
        <v>3</v>
      </c>
      <c r="EB29" s="19"/>
      <c r="EC29" s="19"/>
      <c r="ED29" s="19"/>
      <c r="EE29" s="19"/>
      <c r="XFC29" s="18">
        <v>9.2530987132352998</v>
      </c>
    </row>
    <row r="30" spans="1:135 16383:16383" s="18" customFormat="1" x14ac:dyDescent="0.2">
      <c r="A30" s="47" t="s">
        <v>295</v>
      </c>
      <c r="B30" s="43"/>
      <c r="C30" s="19"/>
      <c r="D30" s="36"/>
      <c r="E30" s="43">
        <v>0.79200000000000004</v>
      </c>
      <c r="F30" s="43"/>
      <c r="G30" s="43"/>
      <c r="H30" s="19">
        <v>18.100000000000001</v>
      </c>
      <c r="I30" s="19">
        <v>1</v>
      </c>
      <c r="J30" s="19">
        <v>28</v>
      </c>
      <c r="K30" s="19"/>
      <c r="L30" s="19">
        <v>2.5</v>
      </c>
      <c r="M30" s="19">
        <v>12.7</v>
      </c>
      <c r="N30" s="19">
        <v>1.9</v>
      </c>
      <c r="O30" s="19"/>
      <c r="P30" s="19">
        <v>6.2</v>
      </c>
      <c r="Q30" s="19">
        <v>98</v>
      </c>
      <c r="R30" s="19">
        <v>5</v>
      </c>
      <c r="S30" s="19"/>
      <c r="T30" s="19">
        <v>177</v>
      </c>
      <c r="U30" s="19">
        <v>135</v>
      </c>
      <c r="V30" s="19">
        <v>24</v>
      </c>
      <c r="W30" s="19">
        <v>19</v>
      </c>
      <c r="X30" s="19"/>
      <c r="Y30" s="19"/>
      <c r="Z30" s="19">
        <v>86</v>
      </c>
      <c r="AA30" s="19">
        <v>7.9</v>
      </c>
      <c r="AB30" s="19"/>
      <c r="AC30" s="19">
        <v>0.14000000000000001</v>
      </c>
      <c r="AD30" s="19">
        <v>0.5</v>
      </c>
      <c r="AE30" s="19">
        <v>1.45</v>
      </c>
      <c r="AF30" s="19"/>
      <c r="AG30" s="19">
        <v>1.93</v>
      </c>
      <c r="AH30" s="19">
        <v>0.113</v>
      </c>
      <c r="AI30" s="19">
        <v>0.1</v>
      </c>
      <c r="AJ30" s="19"/>
      <c r="AK30" s="19">
        <v>2.5000000000000001E-2</v>
      </c>
      <c r="AL30" s="19">
        <v>1.5E-3</v>
      </c>
      <c r="AM30" s="19">
        <v>0.11</v>
      </c>
      <c r="AN30" s="19">
        <v>2.5000000000000001E-2</v>
      </c>
      <c r="AO30" s="19">
        <v>2.5000000000000001E-3</v>
      </c>
      <c r="AP30" s="19">
        <v>8.9999999999999998E-4</v>
      </c>
      <c r="AQ30" s="19">
        <v>0.01</v>
      </c>
      <c r="AR30" s="19">
        <v>8.2000000000000007E-3</v>
      </c>
      <c r="AS30" s="19">
        <v>1E-3</v>
      </c>
      <c r="AT30" s="19">
        <v>5.0000000000000001E-3</v>
      </c>
      <c r="AU30" s="19"/>
      <c r="AV30" s="19">
        <v>2.5000000000000001E-3</v>
      </c>
      <c r="AW30" s="19"/>
      <c r="AX30" s="19"/>
      <c r="AY30" s="19">
        <v>2.5000000000000001E-3</v>
      </c>
      <c r="AZ30" s="19">
        <v>5.0000000000000001E-4</v>
      </c>
      <c r="BA30" s="19"/>
      <c r="BB30" s="19"/>
      <c r="BC30" s="19">
        <v>5.0000000000000001E-3</v>
      </c>
      <c r="BD30" s="19">
        <v>2.5000000000000001E-4</v>
      </c>
      <c r="BE30" s="19">
        <v>0.22800000000000001</v>
      </c>
      <c r="BF30" s="19"/>
      <c r="BG30" s="19"/>
      <c r="BH30" s="19"/>
      <c r="BI30" s="19"/>
      <c r="BJ30" s="19"/>
      <c r="BK30" s="19"/>
      <c r="BL30" s="19">
        <v>2.15</v>
      </c>
      <c r="BM30" s="19"/>
      <c r="BN30" s="19">
        <v>0.14599999999999999</v>
      </c>
      <c r="BO30" s="19"/>
      <c r="BP30" s="19"/>
      <c r="BQ30" s="19"/>
      <c r="BR30" s="19">
        <v>1.5</v>
      </c>
      <c r="BS30" s="19"/>
      <c r="BT30" s="19"/>
      <c r="BU30" s="19"/>
      <c r="BV30" s="19"/>
      <c r="BW30" s="19"/>
      <c r="BX30" s="19"/>
      <c r="BY30" s="19"/>
      <c r="BZ30" s="19">
        <v>5.0000000000000001E-3</v>
      </c>
      <c r="CA30" s="19"/>
      <c r="CB30" s="19">
        <v>2.79</v>
      </c>
      <c r="CC30" s="19">
        <v>5.0000000000000001E-3</v>
      </c>
      <c r="CD30" s="19"/>
      <c r="CE30" s="19">
        <v>6.6</v>
      </c>
      <c r="CF30" s="19"/>
      <c r="CG30" s="19"/>
      <c r="CH30" s="19"/>
      <c r="CI30" s="19"/>
      <c r="CJ30" s="19">
        <v>2.3E-3</v>
      </c>
      <c r="CK30" s="19">
        <v>2.2000000000000001E-3</v>
      </c>
      <c r="CL30" s="19">
        <v>2.0999999999999999E-3</v>
      </c>
      <c r="CM30" s="19">
        <v>1.6000000000000001E-3</v>
      </c>
      <c r="CN30" s="19">
        <v>1.4E-3</v>
      </c>
      <c r="CO30" s="19"/>
      <c r="CP30" s="19"/>
      <c r="CQ30" s="19">
        <v>5.0000000000000001E-3</v>
      </c>
      <c r="CR30" s="19">
        <v>0.375</v>
      </c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>
        <v>1.8</v>
      </c>
      <c r="DG30" s="19">
        <v>5.0000000000000001E-3</v>
      </c>
      <c r="DH30" s="19">
        <v>5.0000000000000001E-3</v>
      </c>
      <c r="DI30" s="19">
        <v>2.5000000000000001E-3</v>
      </c>
      <c r="DJ30" s="19">
        <v>2.5000000000000001E-3</v>
      </c>
      <c r="DK30" s="19"/>
      <c r="DL30" s="19">
        <v>5.0000000000000001E-3</v>
      </c>
      <c r="DM30" s="19"/>
      <c r="DN30" s="19">
        <v>1.5</v>
      </c>
      <c r="DO30" s="19">
        <v>0.09</v>
      </c>
      <c r="DP30" s="19">
        <v>0.14199999999999999</v>
      </c>
      <c r="DQ30" s="19">
        <v>5.0000000000000001E-3</v>
      </c>
      <c r="DR30" s="19">
        <v>43</v>
      </c>
      <c r="DS30" s="19">
        <v>23</v>
      </c>
      <c r="DT30" s="19">
        <v>144</v>
      </c>
      <c r="DU30" s="19">
        <v>0.18</v>
      </c>
      <c r="DV30" s="19"/>
      <c r="DW30" s="19">
        <v>6.43</v>
      </c>
      <c r="DX30" s="19"/>
      <c r="DY30" s="19"/>
      <c r="DZ30" s="19"/>
      <c r="EA30" s="19">
        <v>5.0000000000000001E-3</v>
      </c>
      <c r="EB30" s="19"/>
      <c r="EC30" s="19"/>
      <c r="ED30" s="19"/>
      <c r="EE30" s="19"/>
      <c r="XFC30" s="18">
        <v>11.610614925373136</v>
      </c>
    </row>
    <row r="31" spans="1:135 16383:16383" s="18" customFormat="1" x14ac:dyDescent="0.2">
      <c r="A31" s="47" t="s">
        <v>294</v>
      </c>
      <c r="B31" s="44"/>
      <c r="C31" s="19"/>
      <c r="D31" s="36"/>
      <c r="E31" s="44">
        <v>0.79200000000000004</v>
      </c>
      <c r="F31" s="44"/>
      <c r="G31" s="44"/>
      <c r="H31" s="19">
        <v>1.8</v>
      </c>
      <c r="I31" s="19">
        <v>1</v>
      </c>
      <c r="J31" s="19">
        <v>2.5</v>
      </c>
      <c r="K31" s="19"/>
      <c r="L31" s="19">
        <v>2.5</v>
      </c>
      <c r="M31" s="19">
        <v>8.8000000000000007</v>
      </c>
      <c r="N31" s="19">
        <v>0.7</v>
      </c>
      <c r="O31" s="19"/>
      <c r="P31" s="19">
        <v>3.2</v>
      </c>
      <c r="Q31" s="19">
        <v>96</v>
      </c>
      <c r="R31" s="19">
        <v>5</v>
      </c>
      <c r="S31" s="19"/>
      <c r="T31" s="19">
        <v>138</v>
      </c>
      <c r="U31" s="19">
        <v>107</v>
      </c>
      <c r="V31" s="19">
        <v>13</v>
      </c>
      <c r="W31" s="19">
        <v>7</v>
      </c>
      <c r="X31" s="19"/>
      <c r="Y31" s="19"/>
      <c r="Z31" s="19">
        <v>50</v>
      </c>
      <c r="AA31" s="19">
        <v>7.1</v>
      </c>
      <c r="AB31" s="19"/>
      <c r="AC31" s="19">
        <v>0.08</v>
      </c>
      <c r="AD31" s="19">
        <v>0.44</v>
      </c>
      <c r="AE31" s="19">
        <v>0.25</v>
      </c>
      <c r="AF31" s="19"/>
      <c r="AG31" s="19">
        <v>0.72</v>
      </c>
      <c r="AH31" s="19">
        <v>2.5000000000000001E-2</v>
      </c>
      <c r="AI31" s="19">
        <v>0.02</v>
      </c>
      <c r="AJ31" s="19"/>
      <c r="AK31" s="19">
        <v>5.0000000000000001E-3</v>
      </c>
      <c r="AL31" s="19">
        <v>5.0000000000000001E-4</v>
      </c>
      <c r="AM31" s="19">
        <v>8.2000000000000003E-2</v>
      </c>
      <c r="AN31" s="19">
        <v>2.5000000000000001E-2</v>
      </c>
      <c r="AO31" s="19">
        <v>2.5000000000000001E-3</v>
      </c>
      <c r="AP31" s="19">
        <v>1E-4</v>
      </c>
      <c r="AQ31" s="19">
        <v>0.01</v>
      </c>
      <c r="AR31" s="19">
        <v>2.7000000000000001E-3</v>
      </c>
      <c r="AS31" s="19">
        <v>5.0000000000000001E-4</v>
      </c>
      <c r="AT31" s="19">
        <v>5.0000000000000001E-3</v>
      </c>
      <c r="AU31" s="19"/>
      <c r="AV31" s="19">
        <v>2.5000000000000001E-3</v>
      </c>
      <c r="AW31" s="19"/>
      <c r="AX31" s="19"/>
      <c r="AY31" s="19">
        <v>2.5000000000000001E-3</v>
      </c>
      <c r="AZ31" s="19">
        <v>5.0000000000000001E-4</v>
      </c>
      <c r="BA31" s="19"/>
      <c r="BB31" s="19"/>
      <c r="BC31" s="19">
        <v>5.0000000000000001E-3</v>
      </c>
      <c r="BD31" s="19">
        <v>2.5000000000000001E-4</v>
      </c>
      <c r="BE31" s="19">
        <v>0.16</v>
      </c>
      <c r="BF31" s="19"/>
      <c r="BG31" s="19"/>
      <c r="BH31" s="19"/>
      <c r="BI31" s="19"/>
      <c r="BJ31" s="19"/>
      <c r="BK31" s="19"/>
      <c r="BL31" s="19">
        <v>2.15</v>
      </c>
      <c r="BM31" s="19"/>
      <c r="BN31" s="19">
        <v>0.05</v>
      </c>
      <c r="BO31" s="19"/>
      <c r="BP31" s="19"/>
      <c r="BQ31" s="19"/>
      <c r="BR31" s="19">
        <v>1.5</v>
      </c>
      <c r="BS31" s="19"/>
      <c r="BT31" s="19"/>
      <c r="BU31" s="19"/>
      <c r="BV31" s="19"/>
      <c r="BW31" s="19"/>
      <c r="BX31" s="19"/>
      <c r="BY31" s="19"/>
      <c r="BZ31" s="19">
        <v>5.0000000000000001E-3</v>
      </c>
      <c r="CA31" s="19"/>
      <c r="CB31" s="19">
        <v>0.48</v>
      </c>
      <c r="CC31" s="19">
        <v>5.0000000000000001E-3</v>
      </c>
      <c r="CD31" s="19"/>
      <c r="CE31" s="19">
        <v>1.3</v>
      </c>
      <c r="CF31" s="19"/>
      <c r="CG31" s="19"/>
      <c r="CH31" s="19"/>
      <c r="CI31" s="19"/>
      <c r="CJ31" s="19">
        <v>5.9999999999999995E-4</v>
      </c>
      <c r="CK31" s="19">
        <v>5.5000000000000003E-4</v>
      </c>
      <c r="CL31" s="19">
        <v>5.0000000000000001E-4</v>
      </c>
      <c r="CM31" s="19">
        <v>8.0000000000000004E-4</v>
      </c>
      <c r="CN31" s="19">
        <v>6.9999999999999999E-4</v>
      </c>
      <c r="CO31" s="19"/>
      <c r="CP31" s="19"/>
      <c r="CQ31" s="19">
        <v>5.0000000000000001E-3</v>
      </c>
      <c r="CR31" s="19">
        <v>0.375</v>
      </c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>
        <v>1.8</v>
      </c>
      <c r="DG31" s="19">
        <v>5.0000000000000001E-3</v>
      </c>
      <c r="DH31" s="19">
        <v>5.0000000000000001E-3</v>
      </c>
      <c r="DI31" s="19">
        <v>2.5000000000000001E-3</v>
      </c>
      <c r="DJ31" s="19">
        <v>2.5000000000000001E-3</v>
      </c>
      <c r="DK31" s="19"/>
      <c r="DL31" s="19">
        <v>5.0000000000000001E-3</v>
      </c>
      <c r="DM31" s="19"/>
      <c r="DN31" s="19">
        <v>1.5</v>
      </c>
      <c r="DO31" s="19">
        <v>0.06</v>
      </c>
      <c r="DP31" s="19">
        <v>6.4000000000000001E-2</v>
      </c>
      <c r="DQ31" s="19">
        <v>5.0000000000000001E-3</v>
      </c>
      <c r="DR31" s="19">
        <v>9</v>
      </c>
      <c r="DS31" s="19">
        <v>4</v>
      </c>
      <c r="DT31" s="19">
        <v>0.5</v>
      </c>
      <c r="DU31" s="19">
        <v>0.1</v>
      </c>
      <c r="DV31" s="19"/>
      <c r="DW31" s="19">
        <v>1.1200000000000001</v>
      </c>
      <c r="DX31" s="19"/>
      <c r="DY31" s="19"/>
      <c r="DZ31" s="19"/>
      <c r="EA31" s="19">
        <v>5.0000000000000001E-3</v>
      </c>
      <c r="EB31" s="19"/>
      <c r="EC31" s="19"/>
      <c r="ED31" s="19"/>
      <c r="EE31" s="19"/>
      <c r="XFC31" s="18">
        <v>2.5000000000000001E-2</v>
      </c>
    </row>
  </sheetData>
  <mergeCells count="18">
    <mergeCell ref="B29:B31"/>
    <mergeCell ref="E29:E31"/>
    <mergeCell ref="F29:F31"/>
    <mergeCell ref="G29:G31"/>
    <mergeCell ref="S8:Z8"/>
    <mergeCell ref="DR8:DT8"/>
    <mergeCell ref="DU8:EE8"/>
    <mergeCell ref="A18:B18"/>
    <mergeCell ref="AA8:AB8"/>
    <mergeCell ref="AC8:AJ8"/>
    <mergeCell ref="AK8:BH8"/>
    <mergeCell ref="BI8:DE8"/>
    <mergeCell ref="DF8:DN8"/>
    <mergeCell ref="DO8:DQ8"/>
    <mergeCell ref="A8:A9"/>
    <mergeCell ref="B8:G8"/>
    <mergeCell ref="H8:L8"/>
    <mergeCell ref="M8:R8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Lesk 20,3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siwka</dc:creator>
  <cp:lastModifiedBy>Michał Błachuta</cp:lastModifiedBy>
  <dcterms:created xsi:type="dcterms:W3CDTF">2014-09-09T09:27:02Z</dcterms:created>
  <dcterms:modified xsi:type="dcterms:W3CDTF">2014-10-09T07:01:28Z</dcterms:modified>
</cp:coreProperties>
</file>